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1273\Desktop\処遇改善加算\R6処遇改善（様式）\"/>
    </mc:Choice>
  </mc:AlternateContent>
  <bookViews>
    <workbookView xWindow="31620" yWindow="1485" windowWidth="21600" windowHeight="1138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<sst xmlns="http://schemas.openxmlformats.org/spreadsheetml/2006/main" count="4554" uniqueCount="2318">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</sst>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9"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4" t="s">
        <v>124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125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2281</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2287</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0" t="s">
        <v>115</v>
      </c>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5" t="s">
        <v>0</v>
      </c>
      <c r="D36" s="555"/>
      <c r="E36" s="555"/>
      <c r="F36" s="555"/>
      <c r="G36" s="555"/>
      <c r="H36" s="555"/>
      <c r="I36" s="555"/>
      <c r="J36" s="555"/>
      <c r="K36" s="555"/>
      <c r="L36" s="556"/>
      <c r="M36" s="583" t="s">
        <v>106</v>
      </c>
      <c r="N36" s="584"/>
      <c r="O36" s="584"/>
      <c r="P36" s="584"/>
      <c r="Q36" s="584"/>
      <c r="R36" s="584"/>
      <c r="S36" s="584"/>
      <c r="T36" s="584"/>
      <c r="U36" s="584"/>
      <c r="V36" s="584"/>
      <c r="W36" s="585"/>
      <c r="X36" s="586"/>
      <c r="Y36" s="408"/>
      <c r="Z36" s="408"/>
      <c r="AA36" s="408"/>
    </row>
    <row r="37" spans="1:29" ht="20.100000000000001" customHeight="1" thickBot="1">
      <c r="A37" s="408"/>
      <c r="B37" s="414"/>
      <c r="C37" s="555" t="s">
        <v>31</v>
      </c>
      <c r="D37" s="555"/>
      <c r="E37" s="555"/>
      <c r="F37" s="555"/>
      <c r="G37" s="555"/>
      <c r="H37" s="555"/>
      <c r="I37" s="555"/>
      <c r="J37" s="555"/>
      <c r="K37" s="555"/>
      <c r="L37" s="556"/>
      <c r="M37" s="571" t="s">
        <v>106</v>
      </c>
      <c r="N37" s="572"/>
      <c r="O37" s="572"/>
      <c r="P37" s="572"/>
      <c r="Q37" s="572"/>
      <c r="R37" s="572"/>
      <c r="S37" s="572"/>
      <c r="T37" s="572"/>
      <c r="U37" s="566"/>
      <c r="V37" s="566"/>
      <c r="W37" s="567"/>
      <c r="X37" s="568"/>
      <c r="Y37" s="408"/>
      <c r="Z37" s="408"/>
      <c r="AA37" s="408"/>
      <c r="AC37" s="140" t="s">
        <v>32</v>
      </c>
    </row>
    <row r="38" spans="1:29" ht="20.100000000000001" customHeight="1" thickBot="1">
      <c r="A38" s="408"/>
      <c r="B38" s="413" t="s">
        <v>33</v>
      </c>
      <c r="C38" s="555" t="s">
        <v>34</v>
      </c>
      <c r="D38" s="555"/>
      <c r="E38" s="555"/>
      <c r="F38" s="555"/>
      <c r="G38" s="555"/>
      <c r="H38" s="555"/>
      <c r="I38" s="555"/>
      <c r="J38" s="555"/>
      <c r="K38" s="555"/>
      <c r="L38" s="556"/>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5" t="s">
        <v>35</v>
      </c>
      <c r="D39" s="555"/>
      <c r="E39" s="555"/>
      <c r="F39" s="555"/>
      <c r="G39" s="555"/>
      <c r="H39" s="555"/>
      <c r="I39" s="555"/>
      <c r="J39" s="555"/>
      <c r="K39" s="555"/>
      <c r="L39" s="556"/>
      <c r="M39" s="571" t="s">
        <v>107</v>
      </c>
      <c r="N39" s="572"/>
      <c r="O39" s="572"/>
      <c r="P39" s="572"/>
      <c r="Q39" s="572"/>
      <c r="R39" s="572"/>
      <c r="S39" s="572"/>
      <c r="T39" s="572"/>
      <c r="U39" s="558"/>
      <c r="V39" s="558"/>
      <c r="W39" s="559"/>
      <c r="X39" s="560"/>
      <c r="Y39" s="408"/>
      <c r="Z39" s="408"/>
      <c r="AA39" s="408"/>
    </row>
    <row r="40" spans="1:29" ht="20.100000000000001" customHeight="1">
      <c r="A40" s="408"/>
      <c r="B40" s="414"/>
      <c r="C40" s="555" t="s">
        <v>36</v>
      </c>
      <c r="D40" s="555"/>
      <c r="E40" s="555"/>
      <c r="F40" s="555"/>
      <c r="G40" s="555"/>
      <c r="H40" s="555"/>
      <c r="I40" s="555"/>
      <c r="J40" s="555"/>
      <c r="K40" s="555"/>
      <c r="L40" s="556"/>
      <c r="M40" s="571" t="s">
        <v>108</v>
      </c>
      <c r="N40" s="572"/>
      <c r="O40" s="572"/>
      <c r="P40" s="572"/>
      <c r="Q40" s="572"/>
      <c r="R40" s="572"/>
      <c r="S40" s="572"/>
      <c r="T40" s="572"/>
      <c r="U40" s="572"/>
      <c r="V40" s="572"/>
      <c r="W40" s="573"/>
      <c r="X40" s="574"/>
      <c r="Y40" s="408"/>
      <c r="Z40" s="408"/>
      <c r="AA40" s="408"/>
    </row>
    <row r="41" spans="1:29" ht="20.100000000000001" customHeight="1">
      <c r="A41" s="408"/>
      <c r="B41" s="413" t="s">
        <v>37</v>
      </c>
      <c r="C41" s="555" t="s">
        <v>38</v>
      </c>
      <c r="D41" s="555"/>
      <c r="E41" s="555"/>
      <c r="F41" s="555"/>
      <c r="G41" s="555"/>
      <c r="H41" s="555"/>
      <c r="I41" s="555"/>
      <c r="J41" s="555"/>
      <c r="K41" s="555"/>
      <c r="L41" s="556"/>
      <c r="M41" s="571" t="s">
        <v>109</v>
      </c>
      <c r="N41" s="572"/>
      <c r="O41" s="572"/>
      <c r="P41" s="572"/>
      <c r="Q41" s="572"/>
      <c r="R41" s="572"/>
      <c r="S41" s="572"/>
      <c r="T41" s="572"/>
      <c r="U41" s="572"/>
      <c r="V41" s="572"/>
      <c r="W41" s="573"/>
      <c r="X41" s="574"/>
      <c r="Y41" s="408"/>
      <c r="Z41" s="408"/>
      <c r="AA41" s="408"/>
    </row>
    <row r="42" spans="1:29" ht="20.100000000000001" customHeight="1">
      <c r="A42" s="408"/>
      <c r="B42" s="414"/>
      <c r="C42" s="555" t="s">
        <v>39</v>
      </c>
      <c r="D42" s="555"/>
      <c r="E42" s="555"/>
      <c r="F42" s="555"/>
      <c r="G42" s="555"/>
      <c r="H42" s="555"/>
      <c r="I42" s="555"/>
      <c r="J42" s="555"/>
      <c r="K42" s="555"/>
      <c r="L42" s="556"/>
      <c r="M42" s="565" t="s">
        <v>110</v>
      </c>
      <c r="N42" s="566"/>
      <c r="O42" s="566"/>
      <c r="P42" s="566"/>
      <c r="Q42" s="566"/>
      <c r="R42" s="566"/>
      <c r="S42" s="566"/>
      <c r="T42" s="566"/>
      <c r="U42" s="566"/>
      <c r="V42" s="566"/>
      <c r="W42" s="567"/>
      <c r="X42" s="568"/>
      <c r="Y42" s="408"/>
      <c r="Z42" s="408"/>
      <c r="AA42" s="408"/>
    </row>
    <row r="43" spans="1:29" ht="20.100000000000001" customHeight="1">
      <c r="A43" s="408"/>
      <c r="B43" s="569" t="s">
        <v>40</v>
      </c>
      <c r="C43" s="555" t="s">
        <v>41</v>
      </c>
      <c r="D43" s="555"/>
      <c r="E43" s="555"/>
      <c r="F43" s="555"/>
      <c r="G43" s="555"/>
      <c r="H43" s="555"/>
      <c r="I43" s="555"/>
      <c r="J43" s="555"/>
      <c r="K43" s="555"/>
      <c r="L43" s="556"/>
      <c r="M43" s="571" t="s">
        <v>111</v>
      </c>
      <c r="N43" s="572"/>
      <c r="O43" s="572"/>
      <c r="P43" s="572"/>
      <c r="Q43" s="572"/>
      <c r="R43" s="572"/>
      <c r="S43" s="572"/>
      <c r="T43" s="572"/>
      <c r="U43" s="572"/>
      <c r="V43" s="572"/>
      <c r="W43" s="573"/>
      <c r="X43" s="574"/>
      <c r="Y43" s="408"/>
      <c r="Z43" s="408"/>
      <c r="AA43" s="408"/>
    </row>
    <row r="44" spans="1:29" ht="20.100000000000001" customHeight="1">
      <c r="A44" s="408"/>
      <c r="B44" s="570"/>
      <c r="C44" s="575" t="s">
        <v>39</v>
      </c>
      <c r="D44" s="575"/>
      <c r="E44" s="575"/>
      <c r="F44" s="575"/>
      <c r="G44" s="575"/>
      <c r="H44" s="575"/>
      <c r="I44" s="575"/>
      <c r="J44" s="575"/>
      <c r="K44" s="575"/>
      <c r="L44" s="575"/>
      <c r="M44" s="571" t="s">
        <v>112</v>
      </c>
      <c r="N44" s="572"/>
      <c r="O44" s="572"/>
      <c r="P44" s="572"/>
      <c r="Q44" s="572"/>
      <c r="R44" s="572"/>
      <c r="S44" s="572"/>
      <c r="T44" s="572"/>
      <c r="U44" s="572"/>
      <c r="V44" s="572"/>
      <c r="W44" s="573"/>
      <c r="X44" s="574"/>
      <c r="Y44" s="408"/>
      <c r="Z44" s="408"/>
      <c r="AA44" s="408"/>
    </row>
    <row r="45" spans="1:29" ht="20.100000000000001" customHeight="1">
      <c r="A45" s="408"/>
      <c r="B45" s="413" t="s">
        <v>26</v>
      </c>
      <c r="C45" s="555" t="s">
        <v>14</v>
      </c>
      <c r="D45" s="555"/>
      <c r="E45" s="555"/>
      <c r="F45" s="555"/>
      <c r="G45" s="555"/>
      <c r="H45" s="555"/>
      <c r="I45" s="555"/>
      <c r="J45" s="555"/>
      <c r="K45" s="555"/>
      <c r="L45" s="556"/>
      <c r="M45" s="557" t="s">
        <v>113</v>
      </c>
      <c r="N45" s="558"/>
      <c r="O45" s="558"/>
      <c r="P45" s="558"/>
      <c r="Q45" s="558"/>
      <c r="R45" s="558"/>
      <c r="S45" s="558"/>
      <c r="T45" s="558"/>
      <c r="U45" s="558"/>
      <c r="V45" s="558"/>
      <c r="W45" s="559"/>
      <c r="X45" s="560"/>
      <c r="Y45" s="408"/>
      <c r="Z45" s="408"/>
      <c r="AA45" s="408"/>
    </row>
    <row r="46" spans="1:29" ht="20.100000000000001" customHeight="1" thickBot="1">
      <c r="A46" s="408"/>
      <c r="B46" s="419"/>
      <c r="C46" s="555" t="s">
        <v>27</v>
      </c>
      <c r="D46" s="555"/>
      <c r="E46" s="555"/>
      <c r="F46" s="555"/>
      <c r="G46" s="555"/>
      <c r="H46" s="555"/>
      <c r="I46" s="555"/>
      <c r="J46" s="555"/>
      <c r="K46" s="555"/>
      <c r="L46" s="556"/>
      <c r="M46" s="561" t="s">
        <v>114</v>
      </c>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3.950000000000003" customHeight="1">
      <c r="A53" s="408"/>
      <c r="B53" s="424">
        <v>1</v>
      </c>
      <c r="C53" s="551">
        <v>1334567890</v>
      </c>
      <c r="D53" s="552"/>
      <c r="E53" s="552"/>
      <c r="F53" s="552"/>
      <c r="G53" s="552"/>
      <c r="H53" s="552"/>
      <c r="I53" s="552"/>
      <c r="J53" s="552"/>
      <c r="K53" s="552"/>
      <c r="L53" s="553"/>
      <c r="M53" s="542" t="s">
        <v>102</v>
      </c>
      <c r="N53" s="543"/>
      <c r="O53" s="543"/>
      <c r="P53" s="543"/>
      <c r="Q53" s="544"/>
      <c r="R53" s="545" t="s">
        <v>838</v>
      </c>
      <c r="S53" s="546"/>
      <c r="T53" s="546"/>
      <c r="U53" s="546"/>
      <c r="V53" s="547"/>
      <c r="W53" s="128" t="s">
        <v>839</v>
      </c>
      <c r="X53" s="129" t="s">
        <v>2288</v>
      </c>
      <c r="Y53" s="510" t="s">
        <v>8</v>
      </c>
      <c r="Z53" s="425"/>
      <c r="AA53" s="426"/>
    </row>
    <row r="54" spans="1:27" ht="33.950000000000003" customHeight="1">
      <c r="A54" s="408"/>
      <c r="B54" s="427">
        <f>B53+1</f>
        <v>2</v>
      </c>
      <c r="C54" s="533">
        <v>1334567890</v>
      </c>
      <c r="D54" s="534"/>
      <c r="E54" s="534"/>
      <c r="F54" s="534"/>
      <c r="G54" s="534"/>
      <c r="H54" s="534"/>
      <c r="I54" s="534"/>
      <c r="J54" s="534"/>
      <c r="K54" s="534"/>
      <c r="L54" s="535"/>
      <c r="M54" s="538" t="s">
        <v>117</v>
      </c>
      <c r="N54" s="539"/>
      <c r="O54" s="539"/>
      <c r="P54" s="539"/>
      <c r="Q54" s="540"/>
      <c r="R54" s="519" t="s">
        <v>838</v>
      </c>
      <c r="S54" s="520"/>
      <c r="T54" s="520"/>
      <c r="U54" s="520"/>
      <c r="V54" s="521"/>
      <c r="W54" s="509" t="s">
        <v>839</v>
      </c>
      <c r="X54" s="4" t="s">
        <v>2288</v>
      </c>
      <c r="Y54" s="5" t="s">
        <v>177</v>
      </c>
      <c r="Z54" s="425"/>
      <c r="AA54" s="426"/>
    </row>
    <row r="55" spans="1:27" ht="33.950000000000003" customHeight="1">
      <c r="A55" s="408"/>
      <c r="B55" s="427">
        <f t="shared" ref="B55:B118" si="0">B54+1</f>
        <v>3</v>
      </c>
      <c r="C55" s="533">
        <v>1334567891</v>
      </c>
      <c r="D55" s="534"/>
      <c r="E55" s="534"/>
      <c r="F55" s="534"/>
      <c r="G55" s="534"/>
      <c r="H55" s="534"/>
      <c r="I55" s="534"/>
      <c r="J55" s="534"/>
      <c r="K55" s="534"/>
      <c r="L55" s="535"/>
      <c r="M55" s="519" t="s">
        <v>102</v>
      </c>
      <c r="N55" s="520"/>
      <c r="O55" s="520"/>
      <c r="P55" s="520"/>
      <c r="Q55" s="521"/>
      <c r="R55" s="519" t="s">
        <v>838</v>
      </c>
      <c r="S55" s="520"/>
      <c r="T55" s="520"/>
      <c r="U55" s="520"/>
      <c r="V55" s="521"/>
      <c r="W55" s="509" t="s">
        <v>839</v>
      </c>
      <c r="X55" s="4" t="s">
        <v>2289</v>
      </c>
      <c r="Y55" s="5" t="s">
        <v>10</v>
      </c>
      <c r="Z55" s="425"/>
      <c r="AA55" s="426"/>
    </row>
    <row r="56" spans="1:27" ht="33.950000000000003" customHeight="1">
      <c r="A56" s="408"/>
      <c r="B56" s="427">
        <f t="shared" si="0"/>
        <v>4</v>
      </c>
      <c r="C56" s="533">
        <v>1334567892</v>
      </c>
      <c r="D56" s="534"/>
      <c r="E56" s="534"/>
      <c r="F56" s="534"/>
      <c r="G56" s="534"/>
      <c r="H56" s="534"/>
      <c r="I56" s="534"/>
      <c r="J56" s="534"/>
      <c r="K56" s="534"/>
      <c r="L56" s="535"/>
      <c r="M56" s="519" t="s">
        <v>2290</v>
      </c>
      <c r="N56" s="520"/>
      <c r="O56" s="520"/>
      <c r="P56" s="520"/>
      <c r="Q56" s="521"/>
      <c r="R56" s="519" t="s">
        <v>838</v>
      </c>
      <c r="S56" s="520"/>
      <c r="T56" s="520"/>
      <c r="U56" s="520"/>
      <c r="V56" s="521"/>
      <c r="W56" s="509" t="s">
        <v>2291</v>
      </c>
      <c r="X56" s="4" t="s">
        <v>2292</v>
      </c>
      <c r="Y56" s="5" t="s">
        <v>105</v>
      </c>
      <c r="Z56" s="425"/>
      <c r="AA56" s="426"/>
    </row>
    <row r="57" spans="1:27" ht="33.950000000000003" customHeight="1">
      <c r="A57" s="408"/>
      <c r="B57" s="427">
        <f t="shared" si="0"/>
        <v>5</v>
      </c>
      <c r="C57" s="533">
        <v>1334567893</v>
      </c>
      <c r="D57" s="534"/>
      <c r="E57" s="534"/>
      <c r="F57" s="534"/>
      <c r="G57" s="534"/>
      <c r="H57" s="534"/>
      <c r="I57" s="534"/>
      <c r="J57" s="534"/>
      <c r="K57" s="534"/>
      <c r="L57" s="535"/>
      <c r="M57" s="519" t="s">
        <v>104</v>
      </c>
      <c r="N57" s="520"/>
      <c r="O57" s="520"/>
      <c r="P57" s="520"/>
      <c r="Q57" s="521"/>
      <c r="R57" s="519" t="s">
        <v>783</v>
      </c>
      <c r="S57" s="520"/>
      <c r="T57" s="520"/>
      <c r="U57" s="520"/>
      <c r="V57" s="521"/>
      <c r="W57" s="509" t="s">
        <v>784</v>
      </c>
      <c r="X57" s="4" t="s">
        <v>2293</v>
      </c>
      <c r="Y57" s="5" t="s">
        <v>171</v>
      </c>
      <c r="Z57" s="425"/>
      <c r="AA57" s="426"/>
    </row>
    <row r="58" spans="1:27" ht="33.950000000000003" customHeight="1">
      <c r="A58" s="408"/>
      <c r="B58" s="427">
        <f t="shared" si="0"/>
        <v>6</v>
      </c>
      <c r="C58" s="533">
        <v>1334567893</v>
      </c>
      <c r="D58" s="534"/>
      <c r="E58" s="534"/>
      <c r="F58" s="534"/>
      <c r="G58" s="534"/>
      <c r="H58" s="534"/>
      <c r="I58" s="534"/>
      <c r="J58" s="534"/>
      <c r="K58" s="534"/>
      <c r="L58" s="535"/>
      <c r="M58" s="519" t="s">
        <v>104</v>
      </c>
      <c r="N58" s="520"/>
      <c r="O58" s="520"/>
      <c r="P58" s="520"/>
      <c r="Q58" s="521"/>
      <c r="R58" s="519" t="s">
        <v>783</v>
      </c>
      <c r="S58" s="520"/>
      <c r="T58" s="520"/>
      <c r="U58" s="520"/>
      <c r="V58" s="521"/>
      <c r="W58" s="509" t="s">
        <v>784</v>
      </c>
      <c r="X58" s="4" t="s">
        <v>2293</v>
      </c>
      <c r="Y58" s="5" t="s">
        <v>171</v>
      </c>
      <c r="Z58" s="425"/>
      <c r="AA58" s="426"/>
    </row>
    <row r="59" spans="1:27" ht="33.950000000000003" customHeight="1">
      <c r="A59" s="408"/>
      <c r="B59" s="427">
        <f t="shared" si="0"/>
        <v>7</v>
      </c>
      <c r="C59" s="533">
        <v>1334567894</v>
      </c>
      <c r="D59" s="534"/>
      <c r="E59" s="534"/>
      <c r="F59" s="534"/>
      <c r="G59" s="534"/>
      <c r="H59" s="534"/>
      <c r="I59" s="534"/>
      <c r="J59" s="534"/>
      <c r="K59" s="534"/>
      <c r="L59" s="535"/>
      <c r="M59" s="519" t="s">
        <v>104</v>
      </c>
      <c r="N59" s="520"/>
      <c r="O59" s="520"/>
      <c r="P59" s="520"/>
      <c r="Q59" s="521"/>
      <c r="R59" s="519" t="s">
        <v>783</v>
      </c>
      <c r="S59" s="520"/>
      <c r="T59" s="520"/>
      <c r="U59" s="520"/>
      <c r="V59" s="521"/>
      <c r="W59" s="509" t="s">
        <v>784</v>
      </c>
      <c r="X59" s="4" t="s">
        <v>2293</v>
      </c>
      <c r="Y59" s="5" t="s">
        <v>103</v>
      </c>
      <c r="Z59" s="425"/>
      <c r="AA59" s="426"/>
    </row>
    <row r="60" spans="1:27" ht="33.950000000000003"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3.950000000000003"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3.950000000000003"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3.950000000000003"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3.950000000000003"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3.950000000000003"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3.950000000000003"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3.950000000000003"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3.950000000000003"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3.950000000000003"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3.950000000000003"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3.950000000000003"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3.950000000000003"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3.950000000000003"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3.950000000000003"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3.950000000000003"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3.950000000000003"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3.950000000000003"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3.950000000000003"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3.950000000000003"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3.950000000000003"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3.950000000000003"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3.950000000000003"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3.950000000000003"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3.950000000000003"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3.950000000000003"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3.950000000000003"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3.950000000000003"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3.950000000000003"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3.950000000000003"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3.950000000000003"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3.950000000000003"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3.950000000000003"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3.950000000000003"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3.950000000000003"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3.950000000000003"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3.950000000000003"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3.950000000000003"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3.950000000000003"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3.950000000000003"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3.950000000000003"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3.950000000000003"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3.950000000000003"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3.950000000000003"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3.950000000000003"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3.950000000000003"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3.950000000000003"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3.950000000000003"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3.950000000000003"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3.950000000000003"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3.950000000000003"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3.950000000000003"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3.950000000000003"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3.950000000000003"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3.950000000000003"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3.950000000000003"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3.950000000000003"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3.950000000000003"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3.950000000000003"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3.950000000000003"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3.950000000000003"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3.950000000000003"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3.950000000000003"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3.950000000000003"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3.950000000000003"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3.950000000000003"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3.950000000000003"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3.950000000000003"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3.950000000000003"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3.950000000000003"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3.950000000000003"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3.950000000000003"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3.950000000000003"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3.950000000000003"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3.950000000000003"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3.950000000000003"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3.950000000000003"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3.950000000000003"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3.950000000000003"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3.950000000000003"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3.950000000000003"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3.950000000000003"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3.950000000000003"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3.950000000000003"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3.950000000000003"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3.950000000000003"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3.950000000000003"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3.950000000000003"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3.950000000000003"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3.950000000000003"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3.950000000000003"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3.950000000000003"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3.950000000000003"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6" t="s">
        <v>22</v>
      </c>
      <c r="AA1" s="776"/>
      <c r="AB1" s="776"/>
      <c r="AC1" s="776"/>
      <c r="AD1" s="776" t="str">
        <f>IF(基本情報入力シート!C32="","",基本情報入力シート!C32)</f>
        <v>○○市</v>
      </c>
      <c r="AE1" s="776"/>
      <c r="AF1" s="776"/>
      <c r="AG1" s="776"/>
      <c r="AH1" s="776"/>
      <c r="AI1" s="776"/>
      <c r="AJ1" s="776"/>
      <c r="AK1" s="776"/>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5" t="s">
        <v>1962</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5" t="s">
        <v>29</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43"/>
    </row>
    <row r="7" spans="1:50" s="144" customFormat="1" ht="22.5" customHeight="1">
      <c r="A7" s="143"/>
      <c r="B7" s="786" t="s">
        <v>28</v>
      </c>
      <c r="C7" s="787"/>
      <c r="D7" s="787"/>
      <c r="E7" s="787"/>
      <c r="F7" s="787"/>
      <c r="G7" s="787"/>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43"/>
    </row>
    <row r="8" spans="1:50" s="144" customFormat="1" ht="12.75" customHeight="1">
      <c r="A8" s="143"/>
      <c r="B8" s="780" t="s">
        <v>24</v>
      </c>
      <c r="C8" s="781"/>
      <c r="D8" s="781"/>
      <c r="E8" s="781"/>
      <c r="F8" s="781"/>
      <c r="G8" s="781"/>
      <c r="H8" s="145" t="s">
        <v>1</v>
      </c>
      <c r="I8" s="788" t="str">
        <f>IF(基本情報入力シート!AC38="－","",基本情報入力シート!AC38)</f>
        <v>100－1234</v>
      </c>
      <c r="J8" s="788"/>
      <c r="K8" s="788"/>
      <c r="L8" s="788"/>
      <c r="M8" s="788"/>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2"/>
      <c r="C9" s="783"/>
      <c r="D9" s="783"/>
      <c r="E9" s="783"/>
      <c r="F9" s="783"/>
      <c r="G9" s="783"/>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43"/>
    </row>
    <row r="10" spans="1:50" s="144" customFormat="1" ht="12" customHeight="1">
      <c r="A10" s="143"/>
      <c r="B10" s="784"/>
      <c r="C10" s="785"/>
      <c r="D10" s="785"/>
      <c r="E10" s="785"/>
      <c r="F10" s="785"/>
      <c r="G10" s="785"/>
      <c r="H10" s="777" t="str">
        <f>IF(基本情報入力シート!M40="","",基本情報入力シート!M40)</f>
        <v>○○ビル 18F</v>
      </c>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9"/>
      <c r="AL10" s="143"/>
    </row>
    <row r="11" spans="1:50" s="144" customFormat="1" ht="15" customHeight="1">
      <c r="A11" s="143"/>
      <c r="B11" s="790" t="s">
        <v>0</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43"/>
      <c r="AT11" s="149"/>
      <c r="AU11" s="149"/>
      <c r="AV11" s="149"/>
      <c r="AW11" s="149"/>
      <c r="AX11" s="149"/>
    </row>
    <row r="12" spans="1:50" s="144" customFormat="1" ht="22.5" customHeight="1">
      <c r="A12" s="143"/>
      <c r="B12" s="782" t="s">
        <v>25</v>
      </c>
      <c r="C12" s="783"/>
      <c r="D12" s="783"/>
      <c r="E12" s="783"/>
      <c r="F12" s="783"/>
      <c r="G12" s="783"/>
      <c r="H12" s="777" t="str">
        <f>IF(基本情報入力シート!M44="","",基本情報入力シート!M44)</f>
        <v>厚労 太郎</v>
      </c>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9"/>
      <c r="AL12" s="143"/>
      <c r="AT12" s="149"/>
      <c r="AU12" s="149"/>
      <c r="AV12" s="149"/>
      <c r="AW12" s="149"/>
      <c r="AX12" s="149"/>
    </row>
    <row r="13" spans="1:50" s="144" customFormat="1" ht="17.25" customHeight="1">
      <c r="A13" s="143"/>
      <c r="B13" s="803" t="s">
        <v>26</v>
      </c>
      <c r="C13" s="803"/>
      <c r="D13" s="803"/>
      <c r="E13" s="803"/>
      <c r="F13" s="803"/>
      <c r="G13" s="803"/>
      <c r="H13" s="789" t="s">
        <v>14</v>
      </c>
      <c r="I13" s="789"/>
      <c r="J13" s="789"/>
      <c r="K13" s="786"/>
      <c r="L13" s="804" t="str">
        <f>IF(基本情報入力シート!M45="","",基本情報入力シート!M45)</f>
        <v>03-3571-XXXX</v>
      </c>
      <c r="M13" s="804"/>
      <c r="N13" s="804"/>
      <c r="O13" s="804"/>
      <c r="P13" s="804"/>
      <c r="Q13" s="804"/>
      <c r="R13" s="804"/>
      <c r="S13" s="804"/>
      <c r="T13" s="804"/>
      <c r="U13" s="804"/>
      <c r="V13" s="803" t="s">
        <v>27</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6" t="s">
        <v>2026</v>
      </c>
      <c r="C17" s="807"/>
      <c r="D17" s="807"/>
      <c r="E17" s="807"/>
      <c r="F17" s="807"/>
      <c r="G17" s="807"/>
      <c r="H17" s="807"/>
      <c r="I17" s="807"/>
      <c r="J17" s="807"/>
      <c r="K17" s="807"/>
      <c r="L17" s="807"/>
      <c r="M17" s="807"/>
      <c r="N17" s="807"/>
      <c r="O17" s="807"/>
      <c r="P17" s="807"/>
      <c r="Q17" s="807"/>
      <c r="R17" s="807"/>
      <c r="S17" s="807"/>
      <c r="T17" s="807"/>
      <c r="U17" s="807"/>
      <c r="V17" s="807"/>
      <c r="W17" s="808"/>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09"/>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19026383.3412694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2296</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9" t="str">
        <f>IFERROR(IF(Q22&gt;=Q21,"○","×"),"")</f>
        <v>○</v>
      </c>
      <c r="Z21" s="138"/>
      <c r="AA21" s="138"/>
      <c r="AB21" s="138"/>
      <c r="AC21" s="138"/>
      <c r="AD21" s="138"/>
      <c r="AE21" s="138"/>
      <c r="AF21" s="138"/>
      <c r="AG21" s="138"/>
      <c r="AH21" s="138"/>
      <c r="AI21" s="138"/>
      <c r="AJ21" s="138"/>
      <c r="AK21" s="138"/>
      <c r="AL21" s="138"/>
      <c r="AM21" s="588" t="s">
        <v>2295</v>
      </c>
      <c r="AN21" s="589"/>
      <c r="AO21" s="589"/>
      <c r="AP21" s="589"/>
      <c r="AQ21" s="589"/>
      <c r="AR21" s="589"/>
      <c r="AS21" s="589"/>
      <c r="AT21" s="589"/>
      <c r="AU21" s="589"/>
      <c r="AV21" s="589"/>
      <c r="AW21" s="589"/>
      <c r="AX21" s="589"/>
      <c r="AY21" s="589"/>
      <c r="AZ21" s="589"/>
      <c r="BA21" s="590"/>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2" t="s">
        <v>2231</v>
      </c>
      <c r="C24" s="773"/>
      <c r="D24" s="773"/>
      <c r="E24" s="773"/>
      <c r="F24" s="773"/>
      <c r="G24" s="773"/>
      <c r="H24" s="773"/>
      <c r="I24" s="773"/>
      <c r="J24" s="773"/>
      <c r="K24" s="773"/>
      <c r="L24" s="773"/>
      <c r="M24" s="773"/>
      <c r="N24" s="773"/>
      <c r="O24" s="773"/>
      <c r="P24" s="773"/>
      <c r="Q24" s="774"/>
      <c r="R24" s="774"/>
      <c r="S24" s="774"/>
      <c r="T24" s="774"/>
      <c r="U24" s="774"/>
      <c r="V24" s="774"/>
      <c r="W24" s="77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2">
        <f>Q19-Q20</f>
        <v>15226868.3412694</v>
      </c>
      <c r="R25" s="923"/>
      <c r="S25" s="923"/>
      <c r="T25" s="923"/>
      <c r="U25" s="923"/>
      <c r="V25" s="923"/>
      <c r="W25" s="168" t="s">
        <v>4</v>
      </c>
      <c r="X25" s="139" t="s">
        <v>98</v>
      </c>
      <c r="Y25" s="924" t="str">
        <f>IFERROR(IF(Q25&lt;=0,"",IF(Q26&gt;=Q25,"○","△")),"")</f>
        <v>○</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4" t="s">
        <v>2294</v>
      </c>
      <c r="AN27" s="595"/>
      <c r="AO27" s="595"/>
      <c r="AP27" s="595"/>
      <c r="AQ27" s="595"/>
      <c r="AR27" s="595"/>
      <c r="AS27" s="595"/>
      <c r="AT27" s="595"/>
      <c r="AU27" s="595"/>
      <c r="AV27" s="595"/>
      <c r="AW27" s="595"/>
      <c r="AX27" s="595"/>
      <c r="AY27" s="595"/>
      <c r="AZ27" s="595"/>
      <c r="BA27" s="596"/>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2311</v>
      </c>
      <c r="AN28" s="592"/>
      <c r="AO28" s="592"/>
      <c r="AP28" s="592"/>
      <c r="AQ28" s="592"/>
      <c r="AR28" s="592"/>
      <c r="AS28" s="592"/>
      <c r="AT28" s="592"/>
      <c r="AU28" s="592"/>
      <c r="AV28" s="592"/>
      <c r="AW28" s="592"/>
      <c r="AX28" s="592"/>
      <c r="AY28" s="592"/>
      <c r="AZ28" s="592"/>
      <c r="BA28" s="593"/>
    </row>
    <row r="29" spans="1:53" ht="18" customHeight="1">
      <c r="A29" s="138"/>
      <c r="B29" s="709" t="s">
        <v>2263</v>
      </c>
      <c r="C29" s="765" t="s">
        <v>1999</v>
      </c>
      <c r="D29" s="765"/>
      <c r="E29" s="766"/>
      <c r="F29" s="177"/>
      <c r="G29" s="769" t="s">
        <v>1991</v>
      </c>
      <c r="H29" s="770"/>
      <c r="I29" s="770"/>
      <c r="J29" s="771"/>
      <c r="K29" s="751" t="s">
        <v>1992</v>
      </c>
      <c r="L29" s="751"/>
      <c r="M29" s="751"/>
      <c r="N29" s="751"/>
      <c r="O29" s="753">
        <v>2.5000000000000001E-2</v>
      </c>
      <c r="P29" s="754"/>
      <c r="Q29" s="757" t="s">
        <v>1993</v>
      </c>
      <c r="R29" s="757"/>
      <c r="S29" s="757"/>
      <c r="T29" s="757"/>
      <c r="U29" s="759" t="s">
        <v>2307</v>
      </c>
      <c r="V29" s="760"/>
      <c r="W29" s="760"/>
      <c r="X29" s="760"/>
      <c r="Y29" s="760"/>
      <c r="Z29" s="760"/>
      <c r="AA29" s="760"/>
      <c r="AB29" s="760"/>
      <c r="AC29" s="760"/>
      <c r="AD29" s="760"/>
      <c r="AE29" s="760"/>
      <c r="AF29" s="760"/>
      <c r="AG29" s="760"/>
      <c r="AH29" s="760"/>
      <c r="AI29" s="760"/>
      <c r="AJ29" s="760"/>
      <c r="AK29" s="761"/>
      <c r="AL29" s="178"/>
      <c r="AM29" s="136" t="b">
        <v>1</v>
      </c>
    </row>
    <row r="30" spans="1:53" ht="18" customHeight="1" thickBot="1">
      <c r="A30" s="138"/>
      <c r="B30" s="710"/>
      <c r="C30" s="767"/>
      <c r="D30" s="767"/>
      <c r="E30" s="768"/>
      <c r="F30" s="179"/>
      <c r="G30" s="689" t="s">
        <v>1994</v>
      </c>
      <c r="H30" s="690"/>
      <c r="I30" s="690"/>
      <c r="J30" s="691"/>
      <c r="K30" s="752"/>
      <c r="L30" s="752"/>
      <c r="M30" s="752"/>
      <c r="N30" s="752"/>
      <c r="O30" s="755"/>
      <c r="P30" s="756"/>
      <c r="Q30" s="758"/>
      <c r="R30" s="758"/>
      <c r="S30" s="758"/>
      <c r="T30" s="758"/>
      <c r="U30" s="762"/>
      <c r="V30" s="763"/>
      <c r="W30" s="763"/>
      <c r="X30" s="763"/>
      <c r="Y30" s="763"/>
      <c r="Z30" s="763"/>
      <c r="AA30" s="763"/>
      <c r="AB30" s="763"/>
      <c r="AC30" s="763"/>
      <c r="AD30" s="763"/>
      <c r="AE30" s="763"/>
      <c r="AF30" s="763"/>
      <c r="AG30" s="763"/>
      <c r="AH30" s="763"/>
      <c r="AI30" s="763"/>
      <c r="AJ30" s="763"/>
      <c r="AK30" s="764"/>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9" t="str">
        <f>IF(Q40="","",IF(Q36="","",IF(Q36&gt;=Q40,"○","×")))</f>
        <v>○</v>
      </c>
      <c r="Z36" s="198"/>
      <c r="AA36" s="192"/>
      <c r="AB36" s="192"/>
      <c r="AC36" s="192"/>
      <c r="AD36" s="194"/>
      <c r="AE36" s="194"/>
      <c r="AF36" s="194"/>
      <c r="AG36" s="194"/>
      <c r="AH36" s="194"/>
      <c r="AI36" s="194"/>
      <c r="AJ36" s="194"/>
      <c r="AK36" s="194"/>
      <c r="AL36" s="138"/>
      <c r="AM36" s="606" t="s">
        <v>2317</v>
      </c>
      <c r="AN36" s="607"/>
      <c r="AO36" s="607"/>
      <c r="AP36" s="607"/>
      <c r="AQ36" s="607"/>
      <c r="AR36" s="607"/>
      <c r="AS36" s="607"/>
      <c r="AT36" s="607"/>
      <c r="AU36" s="607"/>
      <c r="AV36" s="607"/>
      <c r="AW36" s="607"/>
      <c r="AX36" s="607"/>
      <c r="AY36" s="607"/>
      <c r="AZ36" s="607"/>
      <c r="BA36" s="608"/>
    </row>
    <row r="37" spans="1:53" ht="18.75" customHeight="1" thickBot="1">
      <c r="A37" s="138"/>
      <c r="B37" s="702"/>
      <c r="C37" s="747" t="s">
        <v>128</v>
      </c>
      <c r="D37" s="747"/>
      <c r="E37" s="747"/>
      <c r="F37" s="747"/>
      <c r="G37" s="747"/>
      <c r="H37" s="747"/>
      <c r="I37" s="747"/>
      <c r="J37" s="747"/>
      <c r="K37" s="747"/>
      <c r="L37" s="747"/>
      <c r="M37" s="747"/>
      <c r="N37" s="747"/>
      <c r="O37" s="747"/>
      <c r="P37" s="733"/>
      <c r="Q37" s="738">
        <v>344012760</v>
      </c>
      <c r="R37" s="739"/>
      <c r="S37" s="739"/>
      <c r="T37" s="739"/>
      <c r="U37" s="739"/>
      <c r="V37" s="740"/>
      <c r="W37" s="196" t="s">
        <v>4</v>
      </c>
      <c r="X37" s="197"/>
      <c r="Y37" s="708"/>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702"/>
      <c r="C38" s="736" t="s">
        <v>2283</v>
      </c>
      <c r="D38" s="736"/>
      <c r="E38" s="736"/>
      <c r="F38" s="736"/>
      <c r="G38" s="736"/>
      <c r="H38" s="736"/>
      <c r="I38" s="736"/>
      <c r="J38" s="736"/>
      <c r="K38" s="736"/>
      <c r="L38" s="736"/>
      <c r="M38" s="736"/>
      <c r="N38" s="736"/>
      <c r="O38" s="736"/>
      <c r="P38" s="737"/>
      <c r="Q38" s="748">
        <f>Q22</f>
        <v>47000000</v>
      </c>
      <c r="R38" s="749"/>
      <c r="S38" s="749"/>
      <c r="T38" s="749"/>
      <c r="U38" s="749"/>
      <c r="V38" s="750"/>
      <c r="W38" s="516" t="s">
        <v>4</v>
      </c>
      <c r="X38" s="197"/>
      <c r="Y38" s="708"/>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5.5" customHeight="1" thickBot="1">
      <c r="A39" s="138"/>
      <c r="B39" s="515"/>
      <c r="C39" s="736" t="s">
        <v>2313</v>
      </c>
      <c r="D39" s="736"/>
      <c r="E39" s="736"/>
      <c r="F39" s="736"/>
      <c r="G39" s="736"/>
      <c r="H39" s="736"/>
      <c r="I39" s="736"/>
      <c r="J39" s="736"/>
      <c r="K39" s="736"/>
      <c r="L39" s="736"/>
      <c r="M39" s="736"/>
      <c r="N39" s="736"/>
      <c r="O39" s="736"/>
      <c r="P39" s="737"/>
      <c r="Q39" s="738">
        <v>115656</v>
      </c>
      <c r="R39" s="739"/>
      <c r="S39" s="739"/>
      <c r="T39" s="739"/>
      <c r="U39" s="739"/>
      <c r="V39" s="740"/>
      <c r="W39" s="516" t="s">
        <v>4</v>
      </c>
      <c r="X39" s="197"/>
      <c r="Y39" s="708"/>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0" t="s">
        <v>2285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3" t="s">
        <v>1989</v>
      </c>
      <c r="C60" s="834"/>
      <c r="D60" s="834"/>
      <c r="E60" s="834"/>
      <c r="F60" s="834"/>
      <c r="G60" s="834"/>
      <c r="H60" s="834"/>
      <c r="I60" s="834"/>
      <c r="J60" s="834"/>
      <c r="K60" s="834"/>
      <c r="L60" s="834"/>
      <c r="M60" s="834"/>
      <c r="N60" s="834"/>
      <c r="O60" s="834"/>
      <c r="P60" s="834"/>
      <c r="Q60" s="834"/>
      <c r="R60" s="834"/>
      <c r="S60" s="835"/>
      <c r="T60" s="836">
        <f>'別紙様式3-3（６月以降分）'!N6</f>
        <v>3685500</v>
      </c>
      <c r="U60" s="837"/>
      <c r="V60" s="837"/>
      <c r="W60" s="837"/>
      <c r="X60" s="837"/>
      <c r="Y60" s="219" t="s">
        <v>4</v>
      </c>
      <c r="Z60" s="220" t="s">
        <v>2253</v>
      </c>
      <c r="AA60" s="181"/>
      <c r="AB60" s="221"/>
      <c r="AC60" s="221"/>
      <c r="AD60" s="221"/>
      <c r="AE60" s="221"/>
      <c r="AF60" s="221"/>
      <c r="AG60" s="138" t="s">
        <v>98</v>
      </c>
      <c r="AH60" s="222" t="str">
        <f>IF(T61&lt;T60,"×","")</f>
        <v/>
      </c>
      <c r="AI60" s="138"/>
      <c r="AJ60" s="138"/>
      <c r="AK60" s="138"/>
      <c r="AL60" s="138"/>
      <c r="AM60" s="591" t="s">
        <v>2300</v>
      </c>
      <c r="AN60" s="592"/>
      <c r="AO60" s="592"/>
      <c r="AP60" s="592"/>
      <c r="AQ60" s="592"/>
      <c r="AR60" s="592"/>
      <c r="AS60" s="592"/>
      <c r="AT60" s="592"/>
      <c r="AU60" s="592"/>
      <c r="AV60" s="592"/>
      <c r="AW60" s="592"/>
      <c r="AX60" s="592"/>
      <c r="AY60" s="592"/>
      <c r="AZ60" s="592"/>
      <c r="BA60" s="593"/>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1" t="s">
        <v>2301</v>
      </c>
      <c r="AN61" s="592"/>
      <c r="AO61" s="592"/>
      <c r="AP61" s="592"/>
      <c r="AQ61" s="592"/>
      <c r="AR61" s="592"/>
      <c r="AS61" s="592"/>
      <c r="AT61" s="592"/>
      <c r="AU61" s="592"/>
      <c r="AV61" s="592"/>
      <c r="AW61" s="592"/>
      <c r="AX61" s="592"/>
      <c r="AY61" s="592"/>
      <c r="AZ61" s="592"/>
      <c r="BA61" s="593"/>
    </row>
    <row r="62" spans="1:53" ht="26.25" customHeight="1" thickBot="1">
      <c r="A62" s="138"/>
      <c r="B62" s="228"/>
      <c r="C62" s="842" t="s">
        <v>2001</v>
      </c>
      <c r="D62" s="843"/>
      <c r="E62" s="843"/>
      <c r="F62" s="843"/>
      <c r="G62" s="843"/>
      <c r="H62" s="843"/>
      <c r="I62" s="843"/>
      <c r="J62" s="843"/>
      <c r="K62" s="843"/>
      <c r="L62" s="843"/>
      <c r="M62" s="843"/>
      <c r="N62" s="843"/>
      <c r="O62" s="843"/>
      <c r="P62" s="843"/>
      <c r="Q62" s="843"/>
      <c r="R62" s="843"/>
      <c r="S62" s="843"/>
      <c r="T62" s="838">
        <v>2866200</v>
      </c>
      <c r="U62" s="839"/>
      <c r="V62" s="839"/>
      <c r="W62" s="839"/>
      <c r="X62" s="840"/>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1" t="s">
        <v>2002</v>
      </c>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19" t="s">
        <v>191</v>
      </c>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7" t="s">
        <v>190</v>
      </c>
      <c r="F67" s="817"/>
      <c r="G67" s="817"/>
      <c r="H67" s="817"/>
      <c r="I67" s="817"/>
      <c r="J67" s="817"/>
      <c r="K67" s="817"/>
      <c r="L67" s="817"/>
      <c r="M67" s="817"/>
      <c r="N67" s="817"/>
      <c r="O67" s="817"/>
      <c r="P67" s="817"/>
      <c r="Q67" s="817"/>
      <c r="R67" s="817"/>
      <c r="S67" s="817"/>
      <c r="T67" s="817"/>
      <c r="U67" s="817"/>
      <c r="V67" s="817"/>
      <c r="W67" s="817"/>
      <c r="X67" s="817"/>
      <c r="Y67" s="817"/>
      <c r="Z67" s="818"/>
      <c r="AA67" s="139" t="s">
        <v>98</v>
      </c>
      <c r="AB67" s="173" t="str">
        <f>IF('別紙様式3-2（４・５月）'!AF6="継続ベア加算なし","",IF(AM66=TRUE,"○","×"))</f>
        <v>○</v>
      </c>
      <c r="AC67" s="203"/>
      <c r="AD67" s="204"/>
      <c r="AE67" s="204"/>
      <c r="AF67" s="204"/>
      <c r="AG67" s="204"/>
      <c r="AH67" s="204"/>
      <c r="AI67" s="204"/>
      <c r="AJ67" s="204"/>
      <c r="AK67" s="204"/>
      <c r="AL67" s="204"/>
      <c r="AM67" s="940" t="s">
        <v>2305</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19" t="s">
        <v>192</v>
      </c>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3" t="s">
        <v>2064</v>
      </c>
      <c r="D71" s="834"/>
      <c r="E71" s="834"/>
      <c r="F71" s="834"/>
      <c r="G71" s="834"/>
      <c r="H71" s="834"/>
      <c r="I71" s="834"/>
      <c r="J71" s="834"/>
      <c r="K71" s="834"/>
      <c r="L71" s="834"/>
      <c r="M71" s="834"/>
      <c r="N71" s="834"/>
      <c r="O71" s="834"/>
      <c r="P71" s="834"/>
      <c r="Q71" s="834"/>
      <c r="R71" s="834"/>
      <c r="S71" s="834"/>
      <c r="T71" s="835"/>
      <c r="U71" s="948">
        <f>'別紙様式3-2（４・５月）'!N8</f>
        <v>150000</v>
      </c>
      <c r="V71" s="949"/>
      <c r="W71" s="949"/>
      <c r="X71" s="949"/>
      <c r="Y71" s="949"/>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2063</v>
      </c>
      <c r="D72" s="951"/>
      <c r="E72" s="951"/>
      <c r="F72" s="951"/>
      <c r="G72" s="951"/>
      <c r="H72" s="951"/>
      <c r="I72" s="951"/>
      <c r="J72" s="951"/>
      <c r="K72" s="951"/>
      <c r="L72" s="951"/>
      <c r="M72" s="951"/>
      <c r="N72" s="951"/>
      <c r="O72" s="951"/>
      <c r="P72" s="951"/>
      <c r="Q72" s="951"/>
      <c r="R72" s="951"/>
      <c r="S72" s="951"/>
      <c r="T72" s="952"/>
      <c r="U72" s="948">
        <f>U73+U77</f>
        <v>812000</v>
      </c>
      <c r="V72" s="949"/>
      <c r="W72" s="949"/>
      <c r="X72" s="949"/>
      <c r="Y72" s="949"/>
      <c r="Z72" s="223" t="s">
        <v>4</v>
      </c>
      <c r="AA72" s="138"/>
      <c r="AB72" s="246" t="s">
        <v>180</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3"/>
      <c r="E73" s="616" t="s">
        <v>2065</v>
      </c>
      <c r="F73" s="617"/>
      <c r="G73" s="617"/>
      <c r="H73" s="617"/>
      <c r="I73" s="617"/>
      <c r="J73" s="617"/>
      <c r="K73" s="617"/>
      <c r="L73" s="617"/>
      <c r="M73" s="617"/>
      <c r="N73" s="617"/>
      <c r="O73" s="617"/>
      <c r="P73" s="617"/>
      <c r="Q73" s="617"/>
      <c r="R73" s="617"/>
      <c r="S73" s="617"/>
      <c r="T73" s="618"/>
      <c r="U73" s="622">
        <v>456000</v>
      </c>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3"/>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79.385964912280699</v>
      </c>
      <c r="AD74" s="642"/>
      <c r="AE74" s="643"/>
      <c r="AF74" s="647" t="s">
        <v>19</v>
      </c>
      <c r="AG74" s="647" t="s">
        <v>89</v>
      </c>
      <c r="AH74" s="648" t="s">
        <v>98</v>
      </c>
      <c r="AI74" s="649" t="str">
        <f>IF(OR('別紙様式3-2（４・５月）'!AF5="",U73=0),"",IF(AND(AC74&gt;=200/3,AC74&lt;=100),"○","×"))</f>
        <v>○</v>
      </c>
      <c r="AJ74" s="227"/>
      <c r="AK74" s="138"/>
      <c r="AL74" s="227"/>
      <c r="AM74" s="600" t="s">
        <v>2270</v>
      </c>
      <c r="AN74" s="601"/>
      <c r="AO74" s="601"/>
      <c r="AP74" s="601"/>
      <c r="AQ74" s="601"/>
      <c r="AR74" s="601"/>
      <c r="AS74" s="601"/>
      <c r="AT74" s="601"/>
      <c r="AU74" s="601"/>
      <c r="AV74" s="601"/>
      <c r="AW74" s="601"/>
      <c r="AX74" s="601"/>
      <c r="AY74" s="601"/>
      <c r="AZ74" s="601"/>
      <c r="BA74" s="602"/>
    </row>
    <row r="75" spans="1:82" ht="12.95" customHeight="1" thickBot="1">
      <c r="A75" s="138"/>
      <c r="B75" s="138"/>
      <c r="C75" s="953"/>
      <c r="D75" s="823"/>
      <c r="E75" s="249"/>
      <c r="F75" s="629" t="s">
        <v>2067</v>
      </c>
      <c r="G75" s="630"/>
      <c r="H75" s="630"/>
      <c r="I75" s="630"/>
      <c r="J75" s="630"/>
      <c r="K75" s="630"/>
      <c r="L75" s="630"/>
      <c r="M75" s="630"/>
      <c r="N75" s="630"/>
      <c r="O75" s="630"/>
      <c r="P75" s="630"/>
      <c r="Q75" s="630"/>
      <c r="R75" s="630"/>
      <c r="S75" s="630"/>
      <c r="T75" s="631"/>
      <c r="U75" s="635">
        <v>362000</v>
      </c>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2.95" customHeight="1" thickBot="1">
      <c r="A76" s="138"/>
      <c r="B76" s="138"/>
      <c r="C76" s="953"/>
      <c r="D76" s="823"/>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2.95" customHeight="1" thickBot="1">
      <c r="A77" s="138"/>
      <c r="B77" s="138"/>
      <c r="C77" s="820" t="s">
        <v>2066</v>
      </c>
      <c r="D77" s="821"/>
      <c r="E77" s="616" t="s">
        <v>2269</v>
      </c>
      <c r="F77" s="617"/>
      <c r="G77" s="617"/>
      <c r="H77" s="617"/>
      <c r="I77" s="617"/>
      <c r="J77" s="617"/>
      <c r="K77" s="617"/>
      <c r="L77" s="617"/>
      <c r="M77" s="617"/>
      <c r="N77" s="617"/>
      <c r="O77" s="617"/>
      <c r="P77" s="617"/>
      <c r="Q77" s="617"/>
      <c r="R77" s="617"/>
      <c r="S77" s="617"/>
      <c r="T77" s="618"/>
      <c r="U77" s="622">
        <v>356000</v>
      </c>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2"/>
      <c r="D78" s="823"/>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73.595505617977537</v>
      </c>
      <c r="AD78" s="642"/>
      <c r="AE78" s="643"/>
      <c r="AF78" s="647" t="s">
        <v>19</v>
      </c>
      <c r="AG78" s="647" t="s">
        <v>89</v>
      </c>
      <c r="AH78" s="648" t="s">
        <v>98</v>
      </c>
      <c r="AI78" s="649" t="str">
        <f>IF(OR('別紙様式3-2（４・５月）'!AF5="",U77=0),"",IF(AND(AC78&gt;=200/3,AC78&lt;=100),"○","×"))</f>
        <v>○</v>
      </c>
      <c r="AJ78" s="227"/>
      <c r="AK78" s="227"/>
      <c r="AL78" s="227"/>
      <c r="AM78" s="60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2"/>
      <c r="D79" s="823"/>
      <c r="E79" s="249"/>
      <c r="F79" s="629" t="s">
        <v>2067</v>
      </c>
      <c r="G79" s="630"/>
      <c r="H79" s="630"/>
      <c r="I79" s="630"/>
      <c r="J79" s="630"/>
      <c r="K79" s="630"/>
      <c r="L79" s="630"/>
      <c r="M79" s="630"/>
      <c r="N79" s="630"/>
      <c r="O79" s="630"/>
      <c r="P79" s="630"/>
      <c r="Q79" s="630"/>
      <c r="R79" s="630"/>
      <c r="S79" s="630"/>
      <c r="T79" s="631"/>
      <c r="U79" s="635">
        <v>262000</v>
      </c>
      <c r="V79" s="636"/>
      <c r="W79" s="636"/>
      <c r="X79" s="636"/>
      <c r="Y79" s="637"/>
      <c r="Z79" s="628" t="s">
        <v>4</v>
      </c>
      <c r="AA79" s="138" t="s">
        <v>98</v>
      </c>
      <c r="AB79" s="647"/>
      <c r="AC79" s="644"/>
      <c r="AD79" s="645"/>
      <c r="AE79" s="646"/>
      <c r="AF79" s="647"/>
      <c r="AG79" s="647"/>
      <c r="AH79" s="648"/>
      <c r="AI79" s="650"/>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4"/>
      <c r="D80" s="825"/>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1"/>
      <c r="N82" s="812"/>
      <c r="O82" s="813" t="s">
        <v>2043</v>
      </c>
      <c r="P82" s="813"/>
      <c r="Q82" s="813"/>
      <c r="R82" s="813"/>
      <c r="S82" s="813"/>
      <c r="T82" s="813"/>
      <c r="U82" s="813"/>
      <c r="V82" s="813"/>
      <c r="W82" s="813"/>
      <c r="X82" s="813"/>
      <c r="Y82" s="813"/>
      <c r="Z82" s="813"/>
      <c r="AA82" s="813"/>
      <c r="AB82" s="813"/>
      <c r="AC82" s="813"/>
      <c r="AD82" s="813"/>
      <c r="AE82" s="813"/>
      <c r="AF82" s="813"/>
      <c r="AG82" s="813"/>
      <c r="AH82" s="813"/>
      <c r="AI82" s="813"/>
      <c r="AJ82" s="813"/>
      <c r="AK82" s="814"/>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58" t="str">
        <f>IF(OR('別紙様式3-2（４・５月）'!AE5="処遇加算Ⅰ・Ⅱあり",'別紙様式3-3（６月以降分）'!AF5="旧処遇加算Ⅰ・Ⅱ相当あり"),"該当","")</f>
        <v>該当</v>
      </c>
      <c r="AJ84" s="859"/>
      <c r="AK84" s="860"/>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58" t="str">
        <f>IF(AND('別紙様式3-2（４・５月）'!AE5="処遇加算Ⅰ・Ⅱなし",'別紙様式3-3（６月以降分）'!AF5="旧処遇加算Ⅰ・Ⅱ相当なし"),"該当","")</f>
        <v/>
      </c>
      <c r="AJ86" s="859"/>
      <c r="AK86" s="860"/>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8" t="s">
        <v>1966</v>
      </c>
      <c r="D88" s="828"/>
      <c r="E88" s="828"/>
      <c r="F88" s="828"/>
      <c r="G88" s="828"/>
      <c r="H88" s="828"/>
      <c r="I88" s="828"/>
      <c r="J88" s="828"/>
      <c r="K88" s="828"/>
      <c r="L88" s="828"/>
      <c r="M88" s="828"/>
      <c r="N88" s="828"/>
      <c r="O88" s="828"/>
      <c r="P88" s="828"/>
      <c r="Q88" s="828"/>
      <c r="R88" s="828"/>
      <c r="S88" s="828"/>
      <c r="T88" s="828"/>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1"/>
      <c r="D89" s="812"/>
      <c r="E89" s="826" t="s">
        <v>1967</v>
      </c>
      <c r="F89" s="826"/>
      <c r="G89" s="826"/>
      <c r="H89" s="826"/>
      <c r="I89" s="826"/>
      <c r="J89" s="826"/>
      <c r="K89" s="826"/>
      <c r="L89" s="826"/>
      <c r="M89" s="826"/>
      <c r="N89" s="826"/>
      <c r="O89" s="826"/>
      <c r="P89" s="826"/>
      <c r="Q89" s="826"/>
      <c r="R89" s="827"/>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8" t="s">
        <v>1974</v>
      </c>
      <c r="D94" s="828"/>
      <c r="E94" s="828"/>
      <c r="F94" s="828"/>
      <c r="G94" s="828"/>
      <c r="H94" s="828"/>
      <c r="I94" s="828"/>
      <c r="J94" s="828"/>
      <c r="K94" s="828"/>
      <c r="L94" s="828"/>
      <c r="M94" s="828"/>
      <c r="N94" s="828"/>
      <c r="O94" s="828"/>
      <c r="P94" s="828"/>
      <c r="Q94" s="828"/>
      <c r="R94" s="828"/>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1"/>
      <c r="D95" s="812"/>
      <c r="E95" s="826" t="s">
        <v>1975</v>
      </c>
      <c r="F95" s="826"/>
      <c r="G95" s="826"/>
      <c r="H95" s="826"/>
      <c r="I95" s="826"/>
      <c r="J95" s="826"/>
      <c r="K95" s="826"/>
      <c r="L95" s="826"/>
      <c r="M95" s="826"/>
      <c r="N95" s="826"/>
      <c r="O95" s="826"/>
      <c r="P95" s="826"/>
      <c r="Q95" s="826"/>
      <c r="R95" s="827"/>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6"/>
      <c r="C96" s="265" t="s">
        <v>1968</v>
      </c>
      <c r="D96" s="829" t="s">
        <v>1976</v>
      </c>
      <c r="E96" s="830"/>
      <c r="F96" s="830"/>
      <c r="G96" s="830"/>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0"/>
      <c r="D97" s="852" t="s">
        <v>1977</v>
      </c>
      <c r="E97" s="853"/>
      <c r="F97" s="853"/>
      <c r="G97" s="853"/>
      <c r="H97" s="844"/>
      <c r="I97" s="846" t="s">
        <v>16</v>
      </c>
      <c r="J97" s="861" t="s">
        <v>1978</v>
      </c>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3"/>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0"/>
      <c r="D98" s="854"/>
      <c r="E98" s="855"/>
      <c r="F98" s="855"/>
      <c r="G98" s="855"/>
      <c r="H98" s="845"/>
      <c r="I98" s="847"/>
      <c r="J98" s="864" t="s">
        <v>2302</v>
      </c>
      <c r="K98" s="865"/>
      <c r="L98" s="865"/>
      <c r="M98" s="865"/>
      <c r="N98" s="865"/>
      <c r="O98" s="865"/>
      <c r="P98" s="865"/>
      <c r="Q98" s="865"/>
      <c r="R98" s="865"/>
      <c r="S98" s="865"/>
      <c r="T98" s="865"/>
      <c r="U98" s="865"/>
      <c r="V98" s="865"/>
      <c r="W98" s="865"/>
      <c r="X98" s="865"/>
      <c r="Y98" s="865"/>
      <c r="Z98" s="865"/>
      <c r="AA98" s="865"/>
      <c r="AB98" s="865"/>
      <c r="AC98" s="865"/>
      <c r="AD98" s="865"/>
      <c r="AE98" s="865"/>
      <c r="AF98" s="865"/>
      <c r="AG98" s="865"/>
      <c r="AH98" s="865"/>
      <c r="AI98" s="865"/>
      <c r="AJ98" s="865"/>
      <c r="AK98" s="866"/>
      <c r="AL98" s="143"/>
      <c r="AM98" s="591" t="s">
        <v>2272</v>
      </c>
      <c r="AN98" s="592"/>
      <c r="AO98" s="592"/>
      <c r="AP98" s="592"/>
      <c r="AQ98" s="592"/>
      <c r="AR98" s="592"/>
      <c r="AS98" s="592"/>
      <c r="AT98" s="592"/>
      <c r="AU98" s="592"/>
      <c r="AV98" s="592"/>
      <c r="AW98" s="592"/>
      <c r="AX98" s="592"/>
      <c r="AY98" s="592"/>
      <c r="AZ98" s="592"/>
      <c r="BA98" s="593"/>
    </row>
    <row r="99" spans="1:53" ht="15" customHeight="1" thickBot="1">
      <c r="A99" s="138"/>
      <c r="B99" s="926"/>
      <c r="C99" s="850"/>
      <c r="D99" s="854"/>
      <c r="E99" s="855"/>
      <c r="F99" s="855"/>
      <c r="G99" s="855"/>
      <c r="H99" s="867"/>
      <c r="I99" s="869" t="s">
        <v>17</v>
      </c>
      <c r="J99" s="288" t="s">
        <v>1979</v>
      </c>
      <c r="K99" s="289"/>
      <c r="L99" s="289"/>
      <c r="M99" s="289"/>
      <c r="N99" s="289"/>
      <c r="O99" s="289"/>
      <c r="P99" s="289"/>
      <c r="Q99" s="289"/>
      <c r="R99" s="289"/>
      <c r="S99" s="871" t="s">
        <v>1980</v>
      </c>
      <c r="T99" s="871"/>
      <c r="U99" s="871"/>
      <c r="V99" s="871"/>
      <c r="W99" s="871"/>
      <c r="X99" s="871"/>
      <c r="Y99" s="871"/>
      <c r="Z99" s="871"/>
      <c r="AA99" s="871"/>
      <c r="AB99" s="871"/>
      <c r="AC99" s="871"/>
      <c r="AD99" s="871"/>
      <c r="AE99" s="871"/>
      <c r="AF99" s="871"/>
      <c r="AG99" s="871"/>
      <c r="AH99" s="871"/>
      <c r="AI99" s="871"/>
      <c r="AJ99" s="871"/>
      <c r="AK99" s="872"/>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1"/>
      <c r="D100" s="856"/>
      <c r="E100" s="857"/>
      <c r="F100" s="857"/>
      <c r="G100" s="857"/>
      <c r="H100" s="868"/>
      <c r="I100" s="870"/>
      <c r="J100" s="873" t="s">
        <v>2303</v>
      </c>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5"/>
      <c r="AL100" s="143"/>
      <c r="AM100" s="591" t="s">
        <v>2272</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1"/>
      <c r="N103" s="812"/>
      <c r="O103" s="815" t="s">
        <v>2043</v>
      </c>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816"/>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1"/>
      <c r="C107" s="812"/>
      <c r="D107" s="848" t="s">
        <v>1975</v>
      </c>
      <c r="E107" s="848"/>
      <c r="F107" s="848"/>
      <c r="G107" s="848"/>
      <c r="H107" s="848"/>
      <c r="I107" s="848"/>
      <c r="J107" s="848"/>
      <c r="K107" s="848"/>
      <c r="L107" s="848"/>
      <c r="M107" s="848"/>
      <c r="N107" s="848"/>
      <c r="O107" s="848"/>
      <c r="P107" s="848"/>
      <c r="Q107" s="84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4"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0"/>
      <c r="C109" s="852" t="s">
        <v>1984</v>
      </c>
      <c r="D109" s="853"/>
      <c r="E109" s="853"/>
      <c r="F109" s="853"/>
      <c r="G109" s="303"/>
      <c r="H109" s="304" t="s">
        <v>16</v>
      </c>
      <c r="I109" s="956" t="s">
        <v>1985</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0"/>
      <c r="C110" s="854"/>
      <c r="D110" s="855"/>
      <c r="E110" s="855"/>
      <c r="F110" s="855"/>
      <c r="G110" s="305"/>
      <c r="H110" s="306" t="s">
        <v>17</v>
      </c>
      <c r="I110" s="959" t="s">
        <v>1986</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1"/>
      <c r="C111" s="856"/>
      <c r="D111" s="857"/>
      <c r="E111" s="857"/>
      <c r="F111" s="857"/>
      <c r="G111" s="307"/>
      <c r="H111" s="308" t="s">
        <v>1987</v>
      </c>
      <c r="I111" s="962" t="s">
        <v>1988</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28" t="s">
        <v>1981</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2015</v>
      </c>
      <c r="C117" s="826"/>
      <c r="D117" s="826"/>
      <c r="E117" s="826"/>
      <c r="F117" s="826"/>
      <c r="G117" s="826"/>
      <c r="H117" s="826"/>
      <c r="I117" s="826"/>
      <c r="J117" s="826"/>
      <c r="K117" s="826"/>
      <c r="L117" s="826"/>
      <c r="M117" s="826"/>
      <c r="N117" s="826"/>
      <c r="O117" s="826"/>
      <c r="P117" s="826"/>
      <c r="Q117" s="827"/>
      <c r="R117" s="313" t="s">
        <v>188</v>
      </c>
      <c r="S117" s="314" t="str">
        <f>'別紙様式3-2（４・５月）'!W8</f>
        <v>○</v>
      </c>
      <c r="T117" s="880" t="s">
        <v>2018</v>
      </c>
      <c r="U117" s="880"/>
      <c r="V117" s="880"/>
      <c r="W117" s="880"/>
      <c r="X117" s="880"/>
      <c r="Y117" s="880"/>
      <c r="Z117" s="880"/>
      <c r="AA117" s="880"/>
      <c r="AB117" s="880"/>
      <c r="AC117" s="880"/>
      <c r="AD117" s="880"/>
      <c r="AE117" s="880"/>
      <c r="AF117" s="881"/>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6" t="s">
        <v>2069</v>
      </c>
      <c r="C118" s="877"/>
      <c r="D118" s="877"/>
      <c r="E118" s="877"/>
      <c r="F118" s="877"/>
      <c r="G118" s="877"/>
      <c r="H118" s="877"/>
      <c r="I118" s="877"/>
      <c r="J118" s="877"/>
      <c r="K118" s="877"/>
      <c r="L118" s="877"/>
      <c r="M118" s="877"/>
      <c r="N118" s="877"/>
      <c r="O118" s="877"/>
      <c r="P118" s="877"/>
      <c r="Q118" s="878"/>
      <c r="R118" s="313" t="s">
        <v>188</v>
      </c>
      <c r="S118" s="316" t="str">
        <f>'別紙様式3-3（６月以降分）'!Z5</f>
        <v>○</v>
      </c>
      <c r="T118" s="879" t="s">
        <v>2254</v>
      </c>
      <c r="U118" s="880"/>
      <c r="V118" s="880"/>
      <c r="W118" s="880"/>
      <c r="X118" s="880"/>
      <c r="Y118" s="880"/>
      <c r="Z118" s="880"/>
      <c r="AA118" s="880"/>
      <c r="AB118" s="880"/>
      <c r="AC118" s="880"/>
      <c r="AD118" s="880"/>
      <c r="AE118" s="880"/>
      <c r="AF118" s="881"/>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6" t="s">
        <v>2255</v>
      </c>
      <c r="C119" s="877"/>
      <c r="D119" s="877"/>
      <c r="E119" s="877"/>
      <c r="F119" s="877"/>
      <c r="G119" s="877"/>
      <c r="H119" s="877"/>
      <c r="I119" s="877"/>
      <c r="J119" s="877"/>
      <c r="K119" s="877"/>
      <c r="L119" s="877"/>
      <c r="M119" s="877"/>
      <c r="N119" s="877"/>
      <c r="O119" s="877"/>
      <c r="P119" s="877"/>
      <c r="Q119" s="878"/>
      <c r="R119" s="313" t="s">
        <v>188</v>
      </c>
      <c r="S119" s="317" t="str">
        <f>'別紙様式3-3（６月以降分）'!Z7</f>
        <v>○</v>
      </c>
      <c r="T119" s="879" t="s">
        <v>2254</v>
      </c>
      <c r="U119" s="880"/>
      <c r="V119" s="880"/>
      <c r="W119" s="880"/>
      <c r="X119" s="880"/>
      <c r="Y119" s="880"/>
      <c r="Z119" s="880"/>
      <c r="AA119" s="880"/>
      <c r="AB119" s="880"/>
      <c r="AC119" s="880"/>
      <c r="AD119" s="880"/>
      <c r="AE119" s="880"/>
      <c r="AF119" s="881"/>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2306</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185</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2304</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8" t="str">
        <f>IF(AND('別紙様式3-2（４・５月）'!AE7="特定加算なし",'別紙様式3-3（６月以降分）'!AG5="旧特定加算相当なし"),"該当","")</f>
        <v/>
      </c>
      <c r="AJ129" s="859"/>
      <c r="AK129" s="860"/>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4" t="s">
        <v>2020</v>
      </c>
      <c r="D130" s="884"/>
      <c r="E130" s="884"/>
      <c r="F130" s="884"/>
      <c r="G130" s="884"/>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8" t="str">
        <f>IF(OR('別紙様式3-2（４・５月）'!AE7="特定加算あり",'別紙様式3-3（６月以降分）'!AG5="旧特定加算相当あり"),"該当","")</f>
        <v>該当</v>
      </c>
      <c r="AJ132" s="859"/>
      <c r="AK132" s="860"/>
      <c r="AL132" s="138"/>
      <c r="AT132" s="150"/>
      <c r="AU132" s="150"/>
      <c r="AV132" s="150"/>
      <c r="AW132" s="150"/>
      <c r="AX132" s="150"/>
    </row>
    <row r="133" spans="1:54" ht="38.25" customHeight="1">
      <c r="A133" s="138"/>
      <c r="B133" s="245" t="s">
        <v>188</v>
      </c>
      <c r="C133" s="908" t="s">
        <v>2076</v>
      </c>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8"/>
      <c r="AK133" s="90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2274</v>
      </c>
      <c r="AN135" s="591" t="s">
        <v>2273</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4" t="s">
        <v>2275</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5" t="s">
        <v>61</v>
      </c>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886"/>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4" t="s">
        <v>2275</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4" t="s">
        <v>2275</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5" t="s">
        <v>71</v>
      </c>
      <c r="H148" s="885"/>
      <c r="I148" s="885"/>
      <c r="J148" s="885"/>
      <c r="K148" s="885"/>
      <c r="L148" s="885"/>
      <c r="M148" s="885"/>
      <c r="N148" s="885"/>
      <c r="O148" s="885"/>
      <c r="P148" s="885"/>
      <c r="Q148" s="885"/>
      <c r="R148" s="885"/>
      <c r="S148" s="885"/>
      <c r="T148" s="885"/>
      <c r="U148" s="885"/>
      <c r="V148" s="885"/>
      <c r="W148" s="885"/>
      <c r="X148" s="885"/>
      <c r="Y148" s="885"/>
      <c r="Z148" s="885"/>
      <c r="AA148" s="885"/>
      <c r="AB148" s="885"/>
      <c r="AC148" s="885"/>
      <c r="AD148" s="885"/>
      <c r="AE148" s="885"/>
      <c r="AF148" s="885"/>
      <c r="AG148" s="885"/>
      <c r="AH148" s="885"/>
      <c r="AI148" s="885"/>
      <c r="AJ148" s="885"/>
      <c r="AK148" s="886"/>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4" t="s">
        <v>2275</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5" t="s">
        <v>76</v>
      </c>
      <c r="H152" s="885"/>
      <c r="I152" s="885"/>
      <c r="J152" s="885"/>
      <c r="K152" s="885"/>
      <c r="L152" s="885"/>
      <c r="M152" s="885"/>
      <c r="N152" s="885"/>
      <c r="O152" s="885"/>
      <c r="P152" s="885"/>
      <c r="Q152" s="885"/>
      <c r="R152" s="885"/>
      <c r="S152" s="885"/>
      <c r="T152" s="885"/>
      <c r="U152" s="885"/>
      <c r="V152" s="885"/>
      <c r="W152" s="885"/>
      <c r="X152" s="885"/>
      <c r="Y152" s="885"/>
      <c r="Z152" s="885"/>
      <c r="AA152" s="885"/>
      <c r="AB152" s="885"/>
      <c r="AC152" s="885"/>
      <c r="AD152" s="885"/>
      <c r="AE152" s="885"/>
      <c r="AF152" s="885"/>
      <c r="AG152" s="885"/>
      <c r="AH152" s="885"/>
      <c r="AI152" s="885"/>
      <c r="AJ152" s="885"/>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4" t="s">
        <v>2275</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5" t="s">
        <v>81</v>
      </c>
      <c r="H156" s="885"/>
      <c r="I156" s="885"/>
      <c r="J156" s="885"/>
      <c r="K156" s="885"/>
      <c r="L156" s="885"/>
      <c r="M156" s="885"/>
      <c r="N156" s="885"/>
      <c r="O156" s="885"/>
      <c r="P156" s="885"/>
      <c r="Q156" s="885"/>
      <c r="R156" s="885"/>
      <c r="S156" s="885"/>
      <c r="T156" s="885"/>
      <c r="U156" s="885"/>
      <c r="V156" s="885"/>
      <c r="W156" s="885"/>
      <c r="X156" s="885"/>
      <c r="Y156" s="885"/>
      <c r="Z156" s="885"/>
      <c r="AA156" s="885"/>
      <c r="AB156" s="885"/>
      <c r="AC156" s="885"/>
      <c r="AD156" s="885"/>
      <c r="AE156" s="885"/>
      <c r="AF156" s="885"/>
      <c r="AG156" s="885"/>
      <c r="AH156" s="885"/>
      <c r="AI156" s="885"/>
      <c r="AJ156" s="885"/>
      <c r="AK156" s="886"/>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4" t="s">
        <v>2275</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4" t="s">
        <v>2277</v>
      </c>
      <c r="D165" s="884"/>
      <c r="E165" s="884"/>
      <c r="F165" s="884"/>
      <c r="G165" s="884"/>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3" t="s">
        <v>2251</v>
      </c>
      <c r="D168" s="883"/>
      <c r="E168" s="883"/>
      <c r="F168" s="883"/>
      <c r="G168" s="883"/>
      <c r="H168" s="883"/>
      <c r="I168" s="883"/>
      <c r="J168" s="883"/>
      <c r="K168" s="883"/>
      <c r="L168" s="883"/>
      <c r="M168" s="883"/>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3"/>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8">
        <v>7</v>
      </c>
      <c r="F170" s="899"/>
      <c r="G170" s="383" t="s">
        <v>2</v>
      </c>
      <c r="H170" s="898" t="s">
        <v>118</v>
      </c>
      <c r="I170" s="899"/>
      <c r="J170" s="383" t="s">
        <v>3</v>
      </c>
      <c r="K170" s="898" t="s">
        <v>118</v>
      </c>
      <c r="L170" s="899"/>
      <c r="M170" s="383" t="s">
        <v>5</v>
      </c>
      <c r="N170" s="380"/>
      <c r="O170" s="900" t="s">
        <v>28</v>
      </c>
      <c r="P170" s="900"/>
      <c r="Q170" s="900"/>
      <c r="R170" s="892" t="str">
        <f>IF(H7="","",H7)</f>
        <v>○○ケアサービス</v>
      </c>
      <c r="S170" s="892"/>
      <c r="T170" s="892"/>
      <c r="U170" s="892"/>
      <c r="V170" s="892"/>
      <c r="W170" s="892"/>
      <c r="X170" s="892"/>
      <c r="Y170" s="892"/>
      <c r="Z170" s="892"/>
      <c r="AA170" s="892"/>
      <c r="AB170" s="892"/>
      <c r="AC170" s="892"/>
      <c r="AD170" s="892"/>
      <c r="AE170" s="892"/>
      <c r="AF170" s="892"/>
      <c r="AG170" s="892"/>
      <c r="AH170" s="892"/>
      <c r="AI170" s="892"/>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7" t="s">
        <v>97</v>
      </c>
      <c r="P171" s="887"/>
      <c r="Q171" s="887"/>
      <c r="R171" s="888" t="s">
        <v>38</v>
      </c>
      <c r="S171" s="888"/>
      <c r="T171" s="889" t="s">
        <v>119</v>
      </c>
      <c r="U171" s="889"/>
      <c r="V171" s="889"/>
      <c r="W171" s="889"/>
      <c r="X171" s="889"/>
      <c r="Y171" s="897" t="s">
        <v>39</v>
      </c>
      <c r="Z171" s="897"/>
      <c r="AA171" s="889" t="s">
        <v>120</v>
      </c>
      <c r="AB171" s="889"/>
      <c r="AC171" s="889"/>
      <c r="AD171" s="889"/>
      <c r="AE171" s="889"/>
      <c r="AF171" s="889"/>
      <c r="AG171" s="889"/>
      <c r="AH171" s="889"/>
      <c r="AI171" s="889"/>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2" t="s">
        <v>2023</v>
      </c>
      <c r="C178" s="882"/>
      <c r="D178" s="882"/>
      <c r="E178" s="882"/>
      <c r="F178" s="882"/>
      <c r="G178" s="882"/>
      <c r="H178" s="882"/>
      <c r="I178" s="882"/>
      <c r="J178" s="882"/>
      <c r="K178" s="882"/>
      <c r="L178" s="882"/>
      <c r="M178" s="882"/>
      <c r="N178" s="882"/>
      <c r="O178" s="882"/>
      <c r="P178" s="882"/>
      <c r="Q178" s="882"/>
      <c r="R178" s="882"/>
      <c r="S178" s="882"/>
      <c r="T178" s="882"/>
      <c r="U178" s="882"/>
      <c r="V178" s="882"/>
      <c r="W178" s="882"/>
      <c r="X178" s="882"/>
      <c r="Y178" s="882"/>
      <c r="Z178" s="882"/>
      <c r="AA178" s="882"/>
      <c r="AB178" s="882"/>
      <c r="AC178" s="882"/>
      <c r="AD178" s="882"/>
      <c r="AE178" s="882"/>
      <c r="AF178" s="882"/>
      <c r="AG178" s="882"/>
      <c r="AH178" s="882"/>
      <c r="AI178" s="882"/>
      <c r="AJ178" s="882"/>
      <c r="AK178" s="882"/>
      <c r="AL178" s="138"/>
    </row>
    <row r="179" spans="1:39">
      <c r="A179" s="138"/>
      <c r="B179" s="920"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1" t="s">
        <v>2242</v>
      </c>
      <c r="D180" s="902"/>
      <c r="E180" s="902"/>
      <c r="F180" s="902"/>
      <c r="G180" s="902"/>
      <c r="H180" s="902"/>
      <c r="I180" s="902"/>
      <c r="J180" s="902"/>
      <c r="K180" s="902"/>
      <c r="L180" s="902"/>
      <c r="M180" s="902"/>
      <c r="N180" s="902"/>
      <c r="O180" s="902"/>
      <c r="P180" s="902"/>
      <c r="Q180" s="902"/>
      <c r="R180" s="902"/>
      <c r="S180" s="902"/>
      <c r="T180" s="902"/>
      <c r="U180" s="902"/>
      <c r="V180" s="902"/>
      <c r="W180" s="902"/>
      <c r="X180" s="902"/>
      <c r="Y180" s="902"/>
      <c r="Z180" s="902"/>
      <c r="AA180" s="902"/>
      <c r="AB180" s="902"/>
      <c r="AC180" s="902"/>
      <c r="AD180" s="902"/>
      <c r="AE180" s="902"/>
      <c r="AF180" s="902"/>
      <c r="AG180" s="902"/>
      <c r="AH180" s="902"/>
      <c r="AI180" s="902"/>
      <c r="AJ180" s="903"/>
      <c r="AK180" s="396" t="str">
        <f>IF(Y25="○","○",IF(AA25="○","○",""))</f>
        <v>○</v>
      </c>
      <c r="AL180" s="138"/>
    </row>
    <row r="181" spans="1:39">
      <c r="A181" s="138"/>
      <c r="B181" s="397" t="s">
        <v>122</v>
      </c>
      <c r="C181" s="914" t="s">
        <v>2028</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2" t="s">
        <v>2024</v>
      </c>
      <c r="C183" s="882"/>
      <c r="D183" s="882"/>
      <c r="E183" s="882"/>
      <c r="F183" s="882"/>
      <c r="G183" s="882"/>
      <c r="H183" s="882"/>
      <c r="I183" s="882"/>
      <c r="J183" s="882"/>
      <c r="K183" s="882"/>
      <c r="L183" s="882"/>
      <c r="M183" s="882"/>
      <c r="N183" s="882"/>
      <c r="O183" s="882"/>
      <c r="P183" s="882"/>
      <c r="Q183" s="882"/>
      <c r="R183" s="882"/>
      <c r="S183" s="882"/>
      <c r="T183" s="882"/>
      <c r="U183" s="882"/>
      <c r="V183" s="882"/>
      <c r="W183" s="882"/>
      <c r="X183" s="882"/>
      <c r="Y183" s="882"/>
      <c r="Z183" s="882"/>
      <c r="AA183" s="882"/>
      <c r="AB183" s="882"/>
      <c r="AC183" s="882"/>
      <c r="AD183" s="882"/>
      <c r="AE183" s="882"/>
      <c r="AF183" s="882"/>
      <c r="AG183" s="882"/>
      <c r="AH183" s="882"/>
      <c r="AI183" s="882"/>
      <c r="AJ183" s="882"/>
      <c r="AK183" s="882"/>
      <c r="AL183" s="138"/>
    </row>
    <row r="184" spans="1:39" ht="13.5" customHeight="1">
      <c r="A184" s="138"/>
      <c r="B184" s="398" t="s">
        <v>123</v>
      </c>
      <c r="C184" s="686" t="s">
        <v>2029</v>
      </c>
      <c r="D184" s="687"/>
      <c r="E184" s="687"/>
      <c r="F184" s="687"/>
      <c r="G184" s="687"/>
      <c r="H184" s="687"/>
      <c r="I184" s="688"/>
      <c r="J184" s="893" t="s">
        <v>2038</v>
      </c>
      <c r="K184" s="893"/>
      <c r="L184" s="893"/>
      <c r="M184" s="893"/>
      <c r="N184" s="893"/>
      <c r="O184" s="893"/>
      <c r="P184" s="893"/>
      <c r="Q184" s="893"/>
      <c r="R184" s="893"/>
      <c r="S184" s="893"/>
      <c r="T184" s="893"/>
      <c r="U184" s="893"/>
      <c r="V184" s="893"/>
      <c r="W184" s="893"/>
      <c r="X184" s="893"/>
      <c r="Y184" s="893"/>
      <c r="Z184" s="893"/>
      <c r="AA184" s="893"/>
      <c r="AB184" s="893"/>
      <c r="AC184" s="893"/>
      <c r="AD184" s="893"/>
      <c r="AE184" s="893"/>
      <c r="AF184" s="893"/>
      <c r="AG184" s="893"/>
      <c r="AH184" s="893"/>
      <c r="AI184" s="893"/>
      <c r="AJ184" s="894"/>
      <c r="AK184" s="396" t="str">
        <f>AH61</f>
        <v>○</v>
      </c>
      <c r="AL184" s="138"/>
    </row>
    <row r="185" spans="1:39" ht="27.75" customHeight="1">
      <c r="A185" s="138"/>
      <c r="B185" s="904" t="s">
        <v>122</v>
      </c>
      <c r="C185" s="893" t="s">
        <v>2030</v>
      </c>
      <c r="D185" s="893"/>
      <c r="E185" s="893"/>
      <c r="F185" s="893"/>
      <c r="G185" s="893"/>
      <c r="H185" s="893"/>
      <c r="I185" s="893"/>
      <c r="J185" s="895" t="s">
        <v>2031</v>
      </c>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6"/>
      <c r="AK185" s="396" t="str">
        <f>AB67</f>
        <v>○</v>
      </c>
      <c r="AL185" s="138"/>
    </row>
    <row r="186" spans="1:39" ht="27" customHeight="1">
      <c r="A186" s="138"/>
      <c r="B186" s="904"/>
      <c r="C186" s="893"/>
      <c r="D186" s="893"/>
      <c r="E186" s="893"/>
      <c r="F186" s="893"/>
      <c r="G186" s="893"/>
      <c r="H186" s="893"/>
      <c r="I186" s="893"/>
      <c r="J186" s="895" t="s">
        <v>2039</v>
      </c>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6"/>
      <c r="AK186" s="396" t="str">
        <f>AC71</f>
        <v>○</v>
      </c>
      <c r="AL186" s="138"/>
    </row>
    <row r="187" spans="1:39">
      <c r="A187" s="138"/>
      <c r="B187" s="904"/>
      <c r="C187" s="893"/>
      <c r="D187" s="893"/>
      <c r="E187" s="893"/>
      <c r="F187" s="893"/>
      <c r="G187" s="893"/>
      <c r="H187" s="893"/>
      <c r="I187" s="893"/>
      <c r="J187" s="893" t="s">
        <v>2040</v>
      </c>
      <c r="K187" s="893"/>
      <c r="L187" s="893"/>
      <c r="M187" s="893"/>
      <c r="N187" s="893"/>
      <c r="O187" s="893"/>
      <c r="P187" s="893"/>
      <c r="Q187" s="893"/>
      <c r="R187" s="893"/>
      <c r="S187" s="893"/>
      <c r="T187" s="893"/>
      <c r="U187" s="893"/>
      <c r="V187" s="893"/>
      <c r="W187" s="893"/>
      <c r="X187" s="893"/>
      <c r="Y187" s="893"/>
      <c r="Z187" s="893"/>
      <c r="AA187" s="893"/>
      <c r="AB187" s="893"/>
      <c r="AC187" s="893"/>
      <c r="AD187" s="893"/>
      <c r="AE187" s="893"/>
      <c r="AF187" s="893"/>
      <c r="AG187" s="893"/>
      <c r="AH187" s="893"/>
      <c r="AI187" s="893"/>
      <c r="AJ187" s="894"/>
      <c r="AK187" s="396" t="str">
        <f>AI74</f>
        <v>○</v>
      </c>
      <c r="AL187" s="138"/>
    </row>
    <row r="188" spans="1:39">
      <c r="A188" s="138"/>
      <c r="B188" s="904"/>
      <c r="C188" s="893"/>
      <c r="D188" s="893"/>
      <c r="E188" s="893"/>
      <c r="F188" s="893"/>
      <c r="G188" s="893"/>
      <c r="H188" s="893"/>
      <c r="I188" s="893"/>
      <c r="J188" s="895" t="s">
        <v>2041</v>
      </c>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6"/>
      <c r="AK188" s="396" t="str">
        <f>AI78</f>
        <v>○</v>
      </c>
      <c r="AL188" s="138"/>
    </row>
    <row r="189" spans="1:39" ht="25.5" customHeight="1">
      <c r="A189" s="138"/>
      <c r="B189" s="904" t="s">
        <v>2051</v>
      </c>
      <c r="C189" s="905" t="s">
        <v>2033</v>
      </c>
      <c r="D189" s="905"/>
      <c r="E189" s="905"/>
      <c r="F189" s="905"/>
      <c r="G189" s="905"/>
      <c r="H189" s="905"/>
      <c r="I189" s="905"/>
      <c r="J189" s="906" t="s">
        <v>2049</v>
      </c>
      <c r="K189" s="906"/>
      <c r="L189" s="906"/>
      <c r="M189" s="906"/>
      <c r="N189" s="906"/>
      <c r="O189" s="906"/>
      <c r="P189" s="906"/>
      <c r="Q189" s="906"/>
      <c r="R189" s="906"/>
      <c r="S189" s="906"/>
      <c r="T189" s="906"/>
      <c r="U189" s="906"/>
      <c r="V189" s="906"/>
      <c r="W189" s="906"/>
      <c r="X189" s="906"/>
      <c r="Y189" s="906"/>
      <c r="Z189" s="906"/>
      <c r="AA189" s="906"/>
      <c r="AB189" s="906"/>
      <c r="AC189" s="906"/>
      <c r="AD189" s="906"/>
      <c r="AE189" s="906"/>
      <c r="AF189" s="906"/>
      <c r="AG189" s="906"/>
      <c r="AH189" s="906"/>
      <c r="AI189" s="906"/>
      <c r="AJ189" s="907"/>
      <c r="AK189" s="396" t="str">
        <f>IF(M82="✓","",IF(AI84="該当",IF(AND(T89="○",T95="○"),"○","×"),""))</f>
        <v>○</v>
      </c>
      <c r="AL189" s="138"/>
      <c r="AM189" s="399"/>
    </row>
    <row r="190" spans="1:39" ht="25.5" customHeight="1">
      <c r="A190" s="138"/>
      <c r="B190" s="904"/>
      <c r="C190" s="905"/>
      <c r="D190" s="905"/>
      <c r="E190" s="905"/>
      <c r="F190" s="905"/>
      <c r="G190" s="905"/>
      <c r="H190" s="905"/>
      <c r="I190" s="905"/>
      <c r="J190" s="906" t="s">
        <v>2050</v>
      </c>
      <c r="K190" s="906"/>
      <c r="L190" s="906"/>
      <c r="M190" s="906"/>
      <c r="N190" s="906"/>
      <c r="O190" s="906"/>
      <c r="P190" s="906"/>
      <c r="Q190" s="906"/>
      <c r="R190" s="906"/>
      <c r="S190" s="906"/>
      <c r="T190" s="906"/>
      <c r="U190" s="906"/>
      <c r="V190" s="906"/>
      <c r="W190" s="906"/>
      <c r="X190" s="906"/>
      <c r="Y190" s="906"/>
      <c r="Z190" s="906"/>
      <c r="AA190" s="906"/>
      <c r="AB190" s="906"/>
      <c r="AC190" s="906"/>
      <c r="AD190" s="906"/>
      <c r="AE190" s="906"/>
      <c r="AF190" s="906"/>
      <c r="AG190" s="906"/>
      <c r="AH190" s="906"/>
      <c r="AI190" s="906"/>
      <c r="AJ190" s="907"/>
      <c r="AK190" s="396" t="str">
        <f>IF(M82="✓","",IF(AI86="該当",IF(OR(T89="○",T95="○"),"○","×"),""))</f>
        <v/>
      </c>
      <c r="AL190" s="138"/>
    </row>
    <row r="191" spans="1:39" ht="15" customHeight="1">
      <c r="A191" s="138"/>
      <c r="B191" s="400" t="s">
        <v>2032</v>
      </c>
      <c r="C191" s="905" t="s">
        <v>2034</v>
      </c>
      <c r="D191" s="905"/>
      <c r="E191" s="905"/>
      <c r="F191" s="905"/>
      <c r="G191" s="905"/>
      <c r="H191" s="905"/>
      <c r="I191" s="905"/>
      <c r="J191" s="906" t="s">
        <v>2047</v>
      </c>
      <c r="K191" s="906"/>
      <c r="L191" s="906"/>
      <c r="M191" s="906"/>
      <c r="N191" s="906"/>
      <c r="O191" s="906"/>
      <c r="P191" s="906"/>
      <c r="Q191" s="906"/>
      <c r="R191" s="906"/>
      <c r="S191" s="906"/>
      <c r="T191" s="906"/>
      <c r="U191" s="906"/>
      <c r="V191" s="906"/>
      <c r="W191" s="906"/>
      <c r="X191" s="906"/>
      <c r="Y191" s="906"/>
      <c r="Z191" s="906"/>
      <c r="AA191" s="906"/>
      <c r="AB191" s="906"/>
      <c r="AC191" s="906"/>
      <c r="AD191" s="906"/>
      <c r="AE191" s="906"/>
      <c r="AF191" s="906"/>
      <c r="AG191" s="906"/>
      <c r="AH191" s="906"/>
      <c r="AI191" s="906"/>
      <c r="AJ191" s="907"/>
      <c r="AK191" s="396" t="str">
        <f>S107</f>
        <v>○</v>
      </c>
      <c r="AL191" s="138"/>
    </row>
    <row r="192" spans="1:39" ht="37.5" customHeight="1">
      <c r="A192" s="138"/>
      <c r="B192" s="400" t="s">
        <v>2052</v>
      </c>
      <c r="C192" s="905" t="s">
        <v>2035</v>
      </c>
      <c r="D192" s="905"/>
      <c r="E192" s="905"/>
      <c r="F192" s="905"/>
      <c r="G192" s="905"/>
      <c r="H192" s="905"/>
      <c r="I192" s="905"/>
      <c r="J192" s="906" t="s">
        <v>2048</v>
      </c>
      <c r="K192" s="906"/>
      <c r="L192" s="906"/>
      <c r="M192" s="906"/>
      <c r="N192" s="906"/>
      <c r="O192" s="906"/>
      <c r="P192" s="906"/>
      <c r="Q192" s="906"/>
      <c r="R192" s="906"/>
      <c r="S192" s="906"/>
      <c r="T192" s="906"/>
      <c r="U192" s="906"/>
      <c r="V192" s="906"/>
      <c r="W192" s="906"/>
      <c r="X192" s="906"/>
      <c r="Y192" s="906"/>
      <c r="Z192" s="906"/>
      <c r="AA192" s="906"/>
      <c r="AB192" s="906"/>
      <c r="AC192" s="906"/>
      <c r="AD192" s="906"/>
      <c r="AE192" s="906"/>
      <c r="AF192" s="906"/>
      <c r="AG192" s="906"/>
      <c r="AH192" s="906"/>
      <c r="AI192" s="906"/>
      <c r="AJ192" s="907"/>
      <c r="AK192" s="396" t="str">
        <f>IF(OR(AND(S117&lt;&gt;"×",S118&lt;&gt;"×",S119&lt;&gt;"×"),AK121="○"),"○","×")</f>
        <v>○</v>
      </c>
      <c r="AL192" s="138"/>
    </row>
    <row r="193" spans="1:38">
      <c r="A193" s="138"/>
      <c r="B193" s="401" t="s">
        <v>2053</v>
      </c>
      <c r="C193" s="890" t="s">
        <v>2036</v>
      </c>
      <c r="D193" s="890"/>
      <c r="E193" s="890"/>
      <c r="F193" s="890"/>
      <c r="G193" s="890"/>
      <c r="H193" s="890"/>
      <c r="I193" s="890"/>
      <c r="J193" s="890" t="s">
        <v>2037</v>
      </c>
      <c r="K193" s="890"/>
      <c r="L193" s="890"/>
      <c r="M193" s="890"/>
      <c r="N193" s="890"/>
      <c r="O193" s="890"/>
      <c r="P193" s="890"/>
      <c r="Q193" s="890"/>
      <c r="R193" s="890"/>
      <c r="S193" s="890"/>
      <c r="T193" s="890"/>
      <c r="U193" s="890"/>
      <c r="V193" s="890"/>
      <c r="W193" s="890"/>
      <c r="X193" s="890"/>
      <c r="Y193" s="890"/>
      <c r="Z193" s="890"/>
      <c r="AA193" s="890"/>
      <c r="AB193" s="890"/>
      <c r="AC193" s="890"/>
      <c r="AD193" s="890"/>
      <c r="AE193" s="890"/>
      <c r="AF193" s="890"/>
      <c r="AG193" s="890"/>
      <c r="AH193" s="890"/>
      <c r="AI193" s="890"/>
      <c r="AJ193" s="891"/>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○○市</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○○ケアサービス</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1" t="s">
        <v>2003</v>
      </c>
      <c r="C7" s="1001"/>
      <c r="D7" s="975"/>
      <c r="E7" s="975"/>
      <c r="F7" s="975"/>
      <c r="G7" s="975"/>
      <c r="H7" s="975"/>
      <c r="I7" s="975"/>
      <c r="J7" s="975"/>
      <c r="K7" s="975"/>
      <c r="L7" s="975"/>
      <c r="M7" s="976"/>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78"/>
      <c r="C8" s="979"/>
      <c r="D8" s="975" t="s">
        <v>2071</v>
      </c>
      <c r="E8" s="975"/>
      <c r="F8" s="975"/>
      <c r="G8" s="975"/>
      <c r="H8" s="975"/>
      <c r="I8" s="975"/>
      <c r="J8" s="975"/>
      <c r="K8" s="975"/>
      <c r="L8" s="975"/>
      <c r="M8" s="976"/>
      <c r="N8" s="440">
        <f>IFERROR(SUMIFS(AB:AB,Q:Q,"ベア加算なし",Z:Z,"ベア加算"),"")</f>
        <v>150000</v>
      </c>
      <c r="O8" s="437" t="s">
        <v>4</v>
      </c>
      <c r="P8" s="139"/>
      <c r="Q8" s="139"/>
      <c r="R8" s="977" t="s">
        <v>2083</v>
      </c>
      <c r="S8" s="977" t="s">
        <v>2013</v>
      </c>
      <c r="T8" s="977"/>
      <c r="U8" s="1025"/>
      <c r="V8" s="441">
        <f>SUM(W$16:W$115)</f>
        <v>2</v>
      </c>
      <c r="W8" s="1023" t="str">
        <f>IF(AE7="特定加算なし","",IF(V8&gt;=V9,"○","×"))</f>
        <v>○</v>
      </c>
      <c r="X8" s="1021" t="s">
        <v>2014</v>
      </c>
      <c r="Y8" s="1022"/>
      <c r="Z8" s="1022"/>
      <c r="AA8" s="1022"/>
      <c r="AB8" s="1022"/>
      <c r="AF8" s="442"/>
      <c r="AG8" s="433"/>
    </row>
    <row r="9" spans="1:33" ht="25.5" customHeight="1" thickBot="1">
      <c r="A9" s="139"/>
      <c r="B9" s="976" t="s">
        <v>2243</v>
      </c>
      <c r="C9" s="1004"/>
      <c r="D9" s="1004"/>
      <c r="E9" s="1004"/>
      <c r="F9" s="1004"/>
      <c r="G9" s="1004"/>
      <c r="H9" s="1004"/>
      <c r="I9" s="1004"/>
      <c r="J9" s="1004"/>
      <c r="K9" s="1004"/>
      <c r="L9" s="1004"/>
      <c r="M9" s="1005"/>
      <c r="N9" s="443">
        <f>IFERROR(SUM(AB$16:AB$115,T$16:T$115,X$16:Y$115),"")</f>
        <v>893239.84991059138</v>
      </c>
      <c r="O9" s="437" t="s">
        <v>4</v>
      </c>
      <c r="P9" s="139"/>
      <c r="Q9" s="139"/>
      <c r="R9" s="977"/>
      <c r="S9" s="977" t="s">
        <v>2086</v>
      </c>
      <c r="T9" s="977"/>
      <c r="U9" s="1025"/>
      <c r="V9" s="444">
        <f>SUM(AD$16:AD$115)</f>
        <v>2</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2265</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2070</v>
      </c>
      <c r="C12" s="993"/>
      <c r="D12" s="993"/>
      <c r="E12" s="993"/>
      <c r="F12" s="993"/>
      <c r="G12" s="993"/>
      <c r="H12" s="993"/>
      <c r="I12" s="994"/>
      <c r="J12" s="980" t="s">
        <v>48</v>
      </c>
      <c r="K12" s="1006" t="s">
        <v>95</v>
      </c>
      <c r="L12" s="1007"/>
      <c r="M12" s="983" t="s">
        <v>49</v>
      </c>
      <c r="N12" s="986" t="s">
        <v>6</v>
      </c>
      <c r="O12" s="1048" t="s">
        <v>2091</v>
      </c>
      <c r="P12" s="1049"/>
      <c r="Q12" s="1050"/>
      <c r="R12" s="1029" t="s">
        <v>2090</v>
      </c>
      <c r="S12" s="1030"/>
      <c r="T12" s="1030"/>
      <c r="U12" s="1030"/>
      <c r="V12" s="1030"/>
      <c r="W12" s="1030"/>
      <c r="X12" s="1030"/>
      <c r="Y12" s="1030"/>
      <c r="Z12" s="1030"/>
      <c r="AA12" s="1030"/>
      <c r="AB12" s="1030"/>
      <c r="AC12" s="1031"/>
      <c r="AD12" s="1015" t="s">
        <v>2238</v>
      </c>
      <c r="AE12" s="965" t="s">
        <v>2235</v>
      </c>
      <c r="AF12" s="965" t="s">
        <v>2236</v>
      </c>
      <c r="AG12" s="965" t="s">
        <v>2237</v>
      </c>
    </row>
    <row r="13" spans="1:33" ht="21.75" customHeight="1">
      <c r="A13" s="990"/>
      <c r="B13" s="995"/>
      <c r="C13" s="996"/>
      <c r="D13" s="996"/>
      <c r="E13" s="996"/>
      <c r="F13" s="996"/>
      <c r="G13" s="996"/>
      <c r="H13" s="996"/>
      <c r="I13" s="997"/>
      <c r="J13" s="981"/>
      <c r="K13" s="1008"/>
      <c r="L13" s="1009"/>
      <c r="M13" s="984"/>
      <c r="N13" s="987"/>
      <c r="O13" s="1016" t="s">
        <v>2092</v>
      </c>
      <c r="P13" s="981" t="s">
        <v>2093</v>
      </c>
      <c r="Q13" s="1018" t="s">
        <v>2094</v>
      </c>
      <c r="R13" s="1034" t="s">
        <v>2121</v>
      </c>
      <c r="S13" s="1035"/>
      <c r="T13" s="1035"/>
      <c r="U13" s="1041" t="s">
        <v>1963</v>
      </c>
      <c r="V13" s="1042"/>
      <c r="W13" s="1042"/>
      <c r="X13" s="1042"/>
      <c r="Y13" s="1043"/>
      <c r="Z13" s="970" t="s">
        <v>2094</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193</v>
      </c>
      <c r="S14" s="1032" t="s">
        <v>194</v>
      </c>
      <c r="T14" s="1036" t="s">
        <v>2119</v>
      </c>
      <c r="U14" s="1033" t="s">
        <v>193</v>
      </c>
      <c r="V14" s="1032" t="s">
        <v>194</v>
      </c>
      <c r="W14" s="448" t="s">
        <v>2079</v>
      </c>
      <c r="X14" s="1036" t="s">
        <v>2119</v>
      </c>
      <c r="Y14" s="1044"/>
      <c r="Z14" s="1033" t="s">
        <v>193</v>
      </c>
      <c r="AA14" s="1032" t="s">
        <v>194</v>
      </c>
      <c r="AB14" s="1038" t="s">
        <v>2119</v>
      </c>
      <c r="AC14" s="1040" t="s">
        <v>2080</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2122</v>
      </c>
      <c r="X15" s="1037"/>
      <c r="Y15" s="1045"/>
      <c r="Z15" s="1017"/>
      <c r="AA15" s="982"/>
      <c r="AB15" s="1039"/>
      <c r="AC15" s="1019"/>
      <c r="AD15" s="451" t="s">
        <v>2083</v>
      </c>
      <c r="AE15" s="965"/>
      <c r="AF15" s="965"/>
      <c r="AG15" s="965"/>
    </row>
    <row r="16" spans="1:33" s="460" customFormat="1" ht="24.95" customHeight="1">
      <c r="A16" s="452" t="s">
        <v>7</v>
      </c>
      <c r="B16" s="1026">
        <f>IF(基本情報入力シート!C53="","",基本情報入力シート!C53)</f>
        <v>1334567890</v>
      </c>
      <c r="C16" s="1027"/>
      <c r="D16" s="1027"/>
      <c r="E16" s="1027"/>
      <c r="F16" s="1027"/>
      <c r="G16" s="1027"/>
      <c r="H16" s="1027"/>
      <c r="I16" s="1028"/>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1">
        <f>IFERROR(V16*VLOOKUP(AF16,【参考】数式用3!$AD$15:$BA$23,MATCH(N16,【参考】数式用3!$AD$2:$BA$2,0)),"")</f>
        <v>43333.333333333328</v>
      </c>
      <c r="Y16" s="1052"/>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67">
        <f>IF(基本情報入力シート!C54="","",基本情報入力シート!C54)</f>
        <v>1334567890</v>
      </c>
      <c r="C17" s="968"/>
      <c r="D17" s="968"/>
      <c r="E17" s="968"/>
      <c r="F17" s="968"/>
      <c r="G17" s="968"/>
      <c r="H17" s="968"/>
      <c r="I17" s="969"/>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3">
        <f>IFERROR(V17*VLOOKUP(AF17,【参考】数式用3!$AD$15:$BA$23,MATCH(N17,【参考】数式用3!$AD$2:$BA$2,0)),"")</f>
        <v>0</v>
      </c>
      <c r="Y17" s="1054"/>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67">
        <f>IF(基本情報入力シート!C55="","",基本情報入力シート!C55)</f>
        <v>1334567891</v>
      </c>
      <c r="C18" s="968"/>
      <c r="D18" s="968"/>
      <c r="E18" s="968"/>
      <c r="F18" s="968"/>
      <c r="G18" s="968"/>
      <c r="H18" s="968"/>
      <c r="I18" s="969"/>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6">
        <f>IFERROR(V18*VLOOKUP(AF18,【参考】数式用3!$AD$15:$BA$23,MATCH(N18,【参考】数式用3!$AD$2:$BA$2,0)),"")</f>
        <v>0</v>
      </c>
      <c r="Y18" s="1047"/>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67">
        <f>IF(基本情報入力シート!C56="","",基本情報入力シート!C56)</f>
        <v>1334567892</v>
      </c>
      <c r="C19" s="968"/>
      <c r="D19" s="968"/>
      <c r="E19" s="968"/>
      <c r="F19" s="968"/>
      <c r="G19" s="968"/>
      <c r="H19" s="968"/>
      <c r="I19" s="969"/>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6">
        <f>IFERROR(V19*VLOOKUP(AF19,【参考】数式用3!$AD$15:$BA$23,MATCH(N19,【参考】数式用3!$AD$2:$BA$2,0)),"")</f>
        <v>0</v>
      </c>
      <c r="Y19" s="1047"/>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67">
        <f>IF(基本情報入力シート!C57="","",基本情報入力シート!C57)</f>
        <v>1334567893</v>
      </c>
      <c r="C20" s="968"/>
      <c r="D20" s="968"/>
      <c r="E20" s="968"/>
      <c r="F20" s="968"/>
      <c r="G20" s="968"/>
      <c r="H20" s="968"/>
      <c r="I20" s="969"/>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67">
        <f>IF(基本情報入力シート!C58="","",基本情報入力シート!C58)</f>
        <v>1334567893</v>
      </c>
      <c r="C21" s="968"/>
      <c r="D21" s="968"/>
      <c r="E21" s="968"/>
      <c r="F21" s="968"/>
      <c r="G21" s="968"/>
      <c r="H21" s="968"/>
      <c r="I21" s="969"/>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6">
        <f>IFERROR(V21*VLOOKUP(AF21,【参考】数式用3!$AD$15:$BA$23,MATCH(N21,【参考】数式用3!$AD$2:$BA$2,0)),"")</f>
        <v>0</v>
      </c>
      <c r="Y21" s="1047"/>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67">
        <f>IF(基本情報入力シート!C59="","",基本情報入力シート!C59)</f>
        <v>1334567894</v>
      </c>
      <c r="C22" s="968"/>
      <c r="D22" s="968"/>
      <c r="E22" s="968"/>
      <c r="F22" s="968"/>
      <c r="G22" s="968"/>
      <c r="H22" s="968"/>
      <c r="I22" s="969"/>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6">
        <f>IFERROR(V22*VLOOKUP(AF22,【参考】数式用3!$AD$15:$BA$23,MATCH(N22,【参考】数式用3!$AD$2:$BA$2,0)),"")</f>
        <v>0</v>
      </c>
      <c r="Y22" s="1047"/>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1046" t="str">
        <f>IFERROR(V32*VLOOKUP(AF32,【参考】数式用3!$AD$15:$BA$23,MATCH(N32,【参考】数式用3!$AD$2:$BA$2,0)),"")</f>
        <v/>
      </c>
      <c r="Y32" s="1047"/>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1046" t="str">
        <f>IFERROR(V115*VLOOKUP(AF115,【参考】数式用3!$AD$15:$BA$23,MATCH(N115,【参考】数式用3!$AD$2:$BA$2,0)),"")</f>
        <v/>
      </c>
      <c r="Y115" s="1047"/>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○○市</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○○ケアサービス</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01" t="s">
        <v>2006</v>
      </c>
      <c r="C5" s="1001"/>
      <c r="D5" s="975"/>
      <c r="E5" s="975"/>
      <c r="F5" s="975"/>
      <c r="G5" s="975"/>
      <c r="H5" s="975"/>
      <c r="I5" s="975"/>
      <c r="J5" s="975"/>
      <c r="K5" s="975"/>
      <c r="L5" s="975"/>
      <c r="M5" s="976"/>
      <c r="N5" s="436">
        <f>IFERROR(SUM(P14:Q113)+SUM(X14:X113),"")</f>
        <v>44370000</v>
      </c>
      <c r="O5" s="437" t="s">
        <v>4</v>
      </c>
      <c r="P5" s="138"/>
      <c r="Q5" s="138"/>
      <c r="R5" s="977" t="s">
        <v>2084</v>
      </c>
      <c r="S5" s="977" t="s">
        <v>2013</v>
      </c>
      <c r="T5" s="977"/>
      <c r="U5" s="977"/>
      <c r="V5" s="977"/>
      <c r="W5" s="977"/>
      <c r="X5" s="1025"/>
      <c r="Y5" s="441">
        <f>SUM(T14:U113)</f>
        <v>2</v>
      </c>
      <c r="Z5" s="1104" t="str">
        <f>IF(AG6="旧特定加算相当なし","",IF(Y5&gt;=Y6,"○","×"))</f>
        <v>○</v>
      </c>
      <c r="AA5" s="1106" t="s">
        <v>2014</v>
      </c>
      <c r="AB5" s="1107"/>
      <c r="AC5" s="1107"/>
      <c r="AD5" s="1095" t="str">
        <f>IF(OR(AD6="旧処遇加算Ⅰ相当あり",AD7="旧処遇加算Ⅰ相当あり"),"旧処遇加算Ⅰ相当あり","旧処遇加算Ⅰ相当なし")</f>
        <v>旧処遇加算Ⅰ相当あり</v>
      </c>
      <c r="AE5" s="1095"/>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978"/>
      <c r="C6" s="979"/>
      <c r="D6" s="975" t="s">
        <v>2244</v>
      </c>
      <c r="E6" s="975"/>
      <c r="F6" s="975"/>
      <c r="G6" s="975"/>
      <c r="H6" s="975"/>
      <c r="I6" s="975"/>
      <c r="J6" s="975"/>
      <c r="K6" s="975"/>
      <c r="L6" s="975"/>
      <c r="M6" s="976"/>
      <c r="N6" s="439">
        <f>SUM(R$14:R$113,Z$14:Z$113)</f>
        <v>3685500</v>
      </c>
      <c r="O6" s="437" t="s">
        <v>4</v>
      </c>
      <c r="P6" s="138"/>
      <c r="Q6" s="138"/>
      <c r="R6" s="977"/>
      <c r="S6" s="977" t="s">
        <v>2279</v>
      </c>
      <c r="T6" s="977"/>
      <c r="U6" s="977"/>
      <c r="V6" s="977"/>
      <c r="W6" s="977"/>
      <c r="X6" s="1025"/>
      <c r="Y6" s="444">
        <f>SUM(AD:AD)</f>
        <v>2</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旧処遇加算Ⅰ相当あり</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975" t="s">
        <v>2245</v>
      </c>
      <c r="C7" s="975"/>
      <c r="D7" s="975"/>
      <c r="E7" s="975"/>
      <c r="F7" s="975"/>
      <c r="G7" s="975"/>
      <c r="H7" s="975"/>
      <c r="I7" s="975"/>
      <c r="J7" s="975"/>
      <c r="K7" s="975"/>
      <c r="L7" s="975"/>
      <c r="M7" s="1103"/>
      <c r="N7" s="474">
        <f>SUM(V:V,AC:AC)</f>
        <v>18133143.491358809</v>
      </c>
      <c r="O7" s="437" t="s">
        <v>4</v>
      </c>
      <c r="P7" s="138"/>
      <c r="Q7" s="138"/>
      <c r="R7" s="1098" t="s">
        <v>2257</v>
      </c>
      <c r="S7" s="977" t="s">
        <v>2013</v>
      </c>
      <c r="T7" s="977"/>
      <c r="U7" s="977"/>
      <c r="V7" s="977"/>
      <c r="W7" s="977"/>
      <c r="X7" s="1025"/>
      <c r="Y7" s="475">
        <f>SUM(AB:AB)</f>
        <v>0</v>
      </c>
      <c r="Z7" s="1104" t="str">
        <f>IF(AG7="旧特定加算相当なし","",IF(Y7&gt;=Y8,"○","×"))</f>
        <v>○</v>
      </c>
      <c r="AA7" s="1056" t="s">
        <v>2014</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062" t="s">
        <v>2312</v>
      </c>
      <c r="C8" s="1062"/>
      <c r="D8" s="1062"/>
      <c r="E8" s="1062"/>
      <c r="F8" s="1062"/>
      <c r="G8" s="1062"/>
      <c r="H8" s="1062"/>
      <c r="I8" s="1062"/>
      <c r="J8" s="1062"/>
      <c r="K8" s="1062"/>
      <c r="L8" s="1062"/>
      <c r="M8" s="1062"/>
      <c r="N8" s="1062"/>
      <c r="O8" s="1062"/>
      <c r="P8" s="138"/>
      <c r="Q8" s="138"/>
      <c r="R8" s="1099"/>
      <c r="S8" s="977" t="s">
        <v>2054</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2070</v>
      </c>
      <c r="C10" s="1112"/>
      <c r="D10" s="1112"/>
      <c r="E10" s="1112"/>
      <c r="F10" s="1112"/>
      <c r="G10" s="1112"/>
      <c r="H10" s="1112"/>
      <c r="I10" s="1113"/>
      <c r="J10" s="1118" t="s">
        <v>48</v>
      </c>
      <c r="K10" s="1120" t="s">
        <v>95</v>
      </c>
      <c r="L10" s="1121"/>
      <c r="M10" s="1126" t="s">
        <v>49</v>
      </c>
      <c r="N10" s="1129" t="s">
        <v>6</v>
      </c>
      <c r="O10" s="1100" t="s">
        <v>126</v>
      </c>
      <c r="P10" s="1101"/>
      <c r="Q10" s="1101"/>
      <c r="R10" s="1101"/>
      <c r="S10" s="1101"/>
      <c r="T10" s="1101"/>
      <c r="U10" s="1101"/>
      <c r="V10" s="1101"/>
      <c r="W10" s="1101"/>
      <c r="X10" s="1101"/>
      <c r="Y10" s="1101"/>
      <c r="Z10" s="1101"/>
      <c r="AA10" s="1101"/>
      <c r="AB10" s="1101"/>
      <c r="AC10" s="1102"/>
      <c r="AD10" s="1015" t="s">
        <v>2239</v>
      </c>
      <c r="AE10" s="965"/>
      <c r="AF10" s="965" t="s">
        <v>2240</v>
      </c>
      <c r="AG10" s="965"/>
    </row>
    <row r="11" spans="1:34" ht="21.75" customHeight="1">
      <c r="A11" s="1109"/>
      <c r="B11" s="1114"/>
      <c r="C11" s="1115"/>
      <c r="D11" s="1115"/>
      <c r="E11" s="1115"/>
      <c r="F11" s="1115"/>
      <c r="G11" s="1115"/>
      <c r="H11" s="1115"/>
      <c r="I11" s="1116"/>
      <c r="J11" s="1119"/>
      <c r="K11" s="1122"/>
      <c r="L11" s="1123"/>
      <c r="M11" s="1127"/>
      <c r="N11" s="1130"/>
      <c r="O11" s="1073" t="s">
        <v>2012</v>
      </c>
      <c r="P11" s="1074"/>
      <c r="Q11" s="1074"/>
      <c r="R11" s="1074"/>
      <c r="S11" s="1074"/>
      <c r="T11" s="1074"/>
      <c r="U11" s="1075"/>
      <c r="V11" s="1068" t="s">
        <v>2259</v>
      </c>
      <c r="W11" s="1076" t="s">
        <v>2256</v>
      </c>
      <c r="X11" s="1077"/>
      <c r="Y11" s="1077"/>
      <c r="Z11" s="1077"/>
      <c r="AA11" s="1077"/>
      <c r="AB11" s="1078"/>
      <c r="AC11" s="1068" t="s">
        <v>2308</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2078</v>
      </c>
      <c r="P12" s="1079" t="s">
        <v>195</v>
      </c>
      <c r="Q12" s="1080"/>
      <c r="R12" s="1071" t="s">
        <v>2082</v>
      </c>
      <c r="S12" s="1071" t="s">
        <v>2081</v>
      </c>
      <c r="T12" s="1083" t="s">
        <v>2241</v>
      </c>
      <c r="U12" s="1084"/>
      <c r="V12" s="1069"/>
      <c r="W12" s="1064" t="s">
        <v>2260</v>
      </c>
      <c r="X12" s="1066" t="s">
        <v>195</v>
      </c>
      <c r="Y12" s="1058" t="s">
        <v>2082</v>
      </c>
      <c r="Z12" s="1059"/>
      <c r="AA12" s="1071" t="s">
        <v>2081</v>
      </c>
      <c r="AB12" s="479" t="s">
        <v>2241</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2309</v>
      </c>
      <c r="U13" s="1094"/>
      <c r="V13" s="1070"/>
      <c r="W13" s="1065"/>
      <c r="X13" s="1067"/>
      <c r="Y13" s="1060"/>
      <c r="Z13" s="1061"/>
      <c r="AA13" s="1072"/>
      <c r="AB13" s="481" t="s">
        <v>2310</v>
      </c>
      <c r="AC13" s="1070"/>
      <c r="AD13" s="451" t="s">
        <v>2085</v>
      </c>
      <c r="AE13" s="482" t="s">
        <v>2087</v>
      </c>
      <c r="AF13" s="482" t="s">
        <v>2085</v>
      </c>
      <c r="AG13" s="482" t="s">
        <v>2087</v>
      </c>
    </row>
    <row r="14" spans="1:34" s="460" customFormat="1" ht="24.95" customHeight="1">
      <c r="A14" s="483" t="s">
        <v>2258</v>
      </c>
      <c r="B14" s="1026">
        <f>IF(基本情報入力シート!C53="","",基本情報入力シート!C53)</f>
        <v>1334567890</v>
      </c>
      <c r="C14" s="1027"/>
      <c r="D14" s="1027"/>
      <c r="E14" s="1027"/>
      <c r="F14" s="1027"/>
      <c r="G14" s="1027"/>
      <c r="H14" s="1027"/>
      <c r="I14" s="1028"/>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89">
        <v>5100000</v>
      </c>
      <c r="Q14" s="1090"/>
      <c r="R14" s="484" t="str">
        <f>IFERROR(IF('別紙様式3-2（４・５月）'!Z16="ベア加算","",P14*VLOOKUP(N14,【参考】数式用!$AD$2:$AH$27,MATCH(O14,【参考】数式用!$K$4:$N$4,0)+1,0)),"")</f>
        <v/>
      </c>
      <c r="S14" s="127"/>
      <c r="T14" s="1089">
        <v>1</v>
      </c>
      <c r="U14" s="1090"/>
      <c r="V14" s="485">
        <f>IFERROR(P14*VLOOKUP(AF14,【参考】数式用4!$DC$3:$DZ$106,MATCH(N14,【参考】数式用4!$DC$2:$DZ$2,0)),"")</f>
        <v>2144081.6326530608</v>
      </c>
      <c r="W14" s="134" t="s">
        <v>2062</v>
      </c>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67">
        <f>IF(基本情報入力シート!C54="","",基本情報入力シート!C54)</f>
        <v>1334567890</v>
      </c>
      <c r="C15" s="968"/>
      <c r="D15" s="968"/>
      <c r="E15" s="968"/>
      <c r="F15" s="968"/>
      <c r="G15" s="968"/>
      <c r="H15" s="968"/>
      <c r="I15" s="969"/>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85">
        <v>2320000</v>
      </c>
      <c r="Q15" s="1086"/>
      <c r="R15" s="489" t="str">
        <f>IFERROR(IF('別紙様式3-2（４・５月）'!Z17="ベア加算","",P15*VLOOKUP(N15,【参考】数式用!$AD$2:$AH$27,MATCH(O15,【参考】数式用!$K$4:$N$4,0)+1,0)),"")</f>
        <v/>
      </c>
      <c r="S15" s="125"/>
      <c r="T15" s="1087"/>
      <c r="U15" s="1088"/>
      <c r="V15" s="490">
        <f>IFERROR(P15*VLOOKUP(AF15,【参考】数式用4!$DC$3:$DZ$106,MATCH(N15,【参考】数式用4!$DC$2:$DZ$2,0)),"")</f>
        <v>975346.93877551006</v>
      </c>
      <c r="W15" s="103" t="s">
        <v>2062</v>
      </c>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67">
        <f>IF(基本情報入力シート!C55="","",基本情報入力シート!C55)</f>
        <v>1334567891</v>
      </c>
      <c r="C16" s="968"/>
      <c r="D16" s="968"/>
      <c r="E16" s="968"/>
      <c r="F16" s="968"/>
      <c r="G16" s="968"/>
      <c r="H16" s="968"/>
      <c r="I16" s="969"/>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85">
        <v>2200000</v>
      </c>
      <c r="Q16" s="1086"/>
      <c r="R16" s="489" t="str">
        <f>IFERROR(IF('別紙様式3-2（４・５月）'!Z18="ベア加算","",P16*VLOOKUP(N16,【参考】数式用!$AD$2:$AH$27,MATCH(O16,【参考】数式用!$K$4:$N$4,0)+1,0)),"")</f>
        <v/>
      </c>
      <c r="S16" s="125"/>
      <c r="T16" s="1087"/>
      <c r="U16" s="1088"/>
      <c r="V16" s="490">
        <f>IFERROR(P16*VLOOKUP(AF16,【参考】数式用4!$DC$3:$DZ$106,MATCH(N16,【参考】数式用4!$DC$2:$DZ$2,0)),"")</f>
        <v>343749.99999999988</v>
      </c>
      <c r="W16" s="103" t="s">
        <v>2062</v>
      </c>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67">
        <f>IF(基本情報入力シート!C56="","",基本情報入力シート!C56)</f>
        <v>1334567892</v>
      </c>
      <c r="C17" s="968"/>
      <c r="D17" s="968"/>
      <c r="E17" s="968"/>
      <c r="F17" s="968"/>
      <c r="G17" s="968"/>
      <c r="H17" s="968"/>
      <c r="I17" s="969"/>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85">
        <v>850000</v>
      </c>
      <c r="Q17" s="1086"/>
      <c r="R17" s="489" t="str">
        <f>IFERROR(IF('別紙様式3-2（４・５月）'!Z19="ベア加算","",P17*VLOOKUP(N17,【参考】数式用!$AD$2:$AH$27,MATCH(O17,【参考】数式用!$K$4:$N$4,0)+1,0)),"")</f>
        <v/>
      </c>
      <c r="S17" s="125"/>
      <c r="T17" s="1087"/>
      <c r="U17" s="1088"/>
      <c r="V17" s="490">
        <f>IFERROR(P17*VLOOKUP(AF17,【参考】数式用4!$DC$3:$DZ$106,MATCH(N17,【参考】数式用4!$DC$2:$DZ$2,0)),"")</f>
        <v>227678.57142857142</v>
      </c>
      <c r="W17" s="103" t="s">
        <v>2059</v>
      </c>
      <c r="X17" s="124">
        <v>2400000</v>
      </c>
      <c r="Y17" s="1055" t="str">
        <f>IFERROR(IF('別紙様式3-2（４・５月）'!Z19="ベア加算","",W17*VLOOKUP(N17,【参考】数式用!$AD$2:$AH$27,MATCH(O17,【参考】数式用!$K$4:$N$4,0)+1,0)),"")</f>
        <v/>
      </c>
      <c r="Z17" s="1055"/>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67">
        <f>IF(基本情報入力シート!C57="","",基本情報入力シート!C57)</f>
        <v>1334567893</v>
      </c>
      <c r="C18" s="968"/>
      <c r="D18" s="968"/>
      <c r="E18" s="968"/>
      <c r="F18" s="968"/>
      <c r="G18" s="968"/>
      <c r="H18" s="968"/>
      <c r="I18" s="969"/>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t="s">
        <v>2062</v>
      </c>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f>IF(基本情報入力シート!C58="","",基本情報入力シート!C58)</f>
        <v>1334567893</v>
      </c>
      <c r="C19" s="968"/>
      <c r="D19" s="968"/>
      <c r="E19" s="968"/>
      <c r="F19" s="968"/>
      <c r="G19" s="968"/>
      <c r="H19" s="968"/>
      <c r="I19" s="969"/>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85">
        <v>28000000</v>
      </c>
      <c r="Q19" s="1086"/>
      <c r="R19" s="489">
        <f>IFERROR(IF('別紙様式3-2（４・５月）'!Z21="ベア加算","",P19*VLOOKUP(N19,【参考】数式用!$AD$2:$AH$27,MATCH(O19,【参考】数式用!$K$4:$N$4,0)+1,0)),"")</f>
        <v>3276000</v>
      </c>
      <c r="S19" s="125" t="s">
        <v>2230</v>
      </c>
      <c r="T19" s="1087">
        <v>1</v>
      </c>
      <c r="U19" s="1088"/>
      <c r="V19" s="490">
        <f>IFERROR(P19*VLOOKUP(AF19,【参考】数式用4!$DC$3:$DZ$106,MATCH(N19,【参考】数式用4!$DC$2:$DZ$2,0)),"")</f>
        <v>10911764.705882356</v>
      </c>
      <c r="W19" s="103" t="s">
        <v>2062</v>
      </c>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67">
        <f>IF(基本情報入力シート!C59="","",基本情報入力シート!C59)</f>
        <v>1334567894</v>
      </c>
      <c r="C20" s="968"/>
      <c r="D20" s="968"/>
      <c r="E20" s="968"/>
      <c r="F20" s="968"/>
      <c r="G20" s="968"/>
      <c r="H20" s="968"/>
      <c r="I20" s="969"/>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85">
        <v>3500000</v>
      </c>
      <c r="Q20" s="1086"/>
      <c r="R20" s="489">
        <f>IFERROR(IF('別紙様式3-2（４・５月）'!Z22="ベア加算","",P20*VLOOKUP(N20,【参考】数式用!$AD$2:$AH$27,MATCH(O20,【参考】数式用!$K$4:$N$4,0)+1,0)),"")</f>
        <v>409500</v>
      </c>
      <c r="S20" s="125" t="s">
        <v>2230</v>
      </c>
      <c r="T20" s="1087"/>
      <c r="U20" s="1088"/>
      <c r="V20" s="490">
        <f>IFERROR(P20*VLOOKUP(AF20,【参考】数式用4!$DC$3:$DZ$106,MATCH(N20,【参考】数式用4!$DC$2:$DZ$2,0)),"")</f>
        <v>2058823.5294117648</v>
      </c>
      <c r="W20" s="103" t="s">
        <v>2062</v>
      </c>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496"/>
      <c r="Y29" s="1055" t="str">
        <f>IFERROR(IF('別紙様式3-2（４・５月）'!Z31="ベア加算","",W29*VLOOKUP(N29,【参考】数式用!$AD$2:$AH$27,MATCH(O29,【参考】数式用!$K$4:$N$4,0)+1,0)),"")</f>
        <v/>
      </c>
      <c r="Z29" s="1055"/>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1" t="s">
        <v>131</v>
      </c>
      <c r="B2" s="1158" t="s">
        <v>132</v>
      </c>
      <c r="C2" s="1159"/>
      <c r="D2" s="1159"/>
      <c r="E2" s="1160"/>
      <c r="F2" s="1144" t="s">
        <v>133</v>
      </c>
      <c r="G2" s="1145"/>
      <c r="H2" s="1146"/>
      <c r="I2" s="1141" t="s">
        <v>134</v>
      </c>
      <c r="J2" s="1147"/>
      <c r="K2" s="1149" t="s">
        <v>135</v>
      </c>
      <c r="L2" s="1150"/>
      <c r="M2" s="1150"/>
      <c r="N2" s="1150"/>
      <c r="O2" s="1150"/>
      <c r="P2" s="1150"/>
      <c r="Q2" s="1150"/>
      <c r="R2" s="1150"/>
      <c r="S2" s="1150"/>
      <c r="T2" s="1150"/>
      <c r="U2" s="1150"/>
      <c r="V2" s="1150"/>
      <c r="W2" s="1150"/>
      <c r="X2" s="1150"/>
      <c r="Y2" s="1150"/>
      <c r="Z2" s="1150"/>
      <c r="AA2" s="1150"/>
      <c r="AB2" s="1151"/>
      <c r="AC2" s="8"/>
      <c r="AD2" s="1138" t="s">
        <v>131</v>
      </c>
      <c r="AE2" s="1132" t="s">
        <v>2008</v>
      </c>
      <c r="AF2" s="1133"/>
      <c r="AG2" s="1133"/>
      <c r="AH2" s="1134"/>
      <c r="AI2" s="8"/>
      <c r="AJ2" s="74" t="s">
        <v>1995</v>
      </c>
      <c r="AK2" s="8"/>
      <c r="AL2" s="64" t="s">
        <v>2056</v>
      </c>
    </row>
    <row r="3" spans="1:38" ht="35.25" customHeight="1" thickBot="1">
      <c r="A3" s="1142"/>
      <c r="B3" s="1152" t="s">
        <v>2095</v>
      </c>
      <c r="C3" s="1153"/>
      <c r="D3" s="1153"/>
      <c r="E3" s="1154"/>
      <c r="F3" s="1152" t="s">
        <v>136</v>
      </c>
      <c r="G3" s="1153"/>
      <c r="H3" s="1154"/>
      <c r="I3" s="1143"/>
      <c r="J3" s="1148"/>
      <c r="K3" s="1155" t="s">
        <v>137</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2057</v>
      </c>
    </row>
    <row r="4" spans="1:38" ht="23.25" customHeight="1" thickBot="1">
      <c r="A4" s="1143"/>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0"/>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1" t="s">
        <v>2116</v>
      </c>
      <c r="AC2" s="1161"/>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2" t="s">
        <v>2123</v>
      </c>
      <c r="BC2" s="1162"/>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誠司</dc:creator>
  <cp:lastModifiedBy>北茨城市</cp:lastModifiedBy>
  <cp:lastPrinted>2024-03-14T03:33:08Z</cp:lastPrinted>
  <dcterms:created xsi:type="dcterms:W3CDTF">2023-01-10T13:53:21Z</dcterms:created>
  <dcterms:modified xsi:type="dcterms:W3CDTF">2024-10-31T01:56:36Z</dcterms:modified>
</cp:coreProperties>
</file>